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DC458469-F890-48B4-A577-F2CD47E7A1A0}" xr6:coauthVersionLast="47" xr6:coauthVersionMax="47" xr10:uidLastSave="{00000000-0000-0000-0000-000000000000}"/>
  <bookViews>
    <workbookView xWindow="-108" yWindow="-108" windowWidth="23256" windowHeight="12456" xr2:uid="{00000000-000D-0000-FFFF-FFFF00000000}"/>
  </bookViews>
  <sheets>
    <sheet name="Convocatorias 2026 (avance)" sheetId="16" r:id="rId1"/>
  </sheets>
  <definedNames>
    <definedName name="_xlnm._FilterDatabase" localSheetId="0" hidden="1">'Convocatorias 2026 (avance)'!#REF!</definedName>
    <definedName name="JR_PAGE_ANCHOR_0_1" localSheetId="0">'Convocatorias 2026 (avance)'!#REF!</definedName>
    <definedName name="JR_PAGE_ANCHOR_0_1">#REF!</definedName>
    <definedName name="_xlnm.Print_Titles" localSheetId="0">'Convocatorias 2026 (avance)'!$6:$6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94" i="16" l="1"/>
  <c r="B193" i="16"/>
  <c r="B192" i="16"/>
  <c r="B191" i="16"/>
  <c r="B190" i="16"/>
  <c r="B189" i="16"/>
  <c r="B188" i="16"/>
  <c r="B187" i="16"/>
  <c r="B186" i="16"/>
  <c r="B185" i="16"/>
  <c r="B184" i="16"/>
  <c r="B183" i="16"/>
  <c r="B182" i="16"/>
  <c r="B181" i="16"/>
  <c r="B180" i="16"/>
  <c r="B179" i="16"/>
  <c r="B178" i="16"/>
  <c r="B177" i="16"/>
  <c r="B176" i="16"/>
  <c r="B175" i="16"/>
  <c r="B174" i="16"/>
  <c r="B173" i="16"/>
  <c r="B172" i="16"/>
  <c r="B171" i="16"/>
  <c r="B170" i="16"/>
  <c r="B169" i="16"/>
  <c r="B168" i="16"/>
  <c r="B167" i="16"/>
  <c r="B166" i="16"/>
  <c r="B165" i="16"/>
  <c r="B164" i="16"/>
  <c r="B163" i="16"/>
  <c r="B162" i="16"/>
  <c r="B161" i="16"/>
  <c r="B160" i="16"/>
  <c r="B159" i="16"/>
  <c r="B158" i="16"/>
  <c r="B157" i="16"/>
  <c r="B156" i="16"/>
  <c r="B155" i="16"/>
  <c r="B154" i="16"/>
  <c r="B153" i="16"/>
  <c r="B152" i="16"/>
  <c r="B151" i="16"/>
  <c r="B150" i="16"/>
  <c r="B149" i="16"/>
  <c r="B148" i="16"/>
  <c r="B147" i="16"/>
  <c r="B146" i="16"/>
  <c r="B145" i="16"/>
  <c r="B144" i="16"/>
  <c r="B143" i="16"/>
  <c r="B142" i="16"/>
  <c r="B141" i="16"/>
  <c r="B140" i="16"/>
  <c r="B139" i="16"/>
  <c r="B138" i="16"/>
  <c r="B137" i="16"/>
  <c r="B136" i="16"/>
  <c r="B135" i="16"/>
  <c r="B134" i="16"/>
  <c r="B133" i="16"/>
  <c r="B132" i="16"/>
  <c r="B131" i="16"/>
  <c r="B130" i="16"/>
  <c r="B129" i="16"/>
  <c r="B128" i="16"/>
  <c r="B127" i="16"/>
  <c r="B126" i="16"/>
  <c r="B125" i="16"/>
  <c r="B124" i="16"/>
  <c r="B123" i="16"/>
  <c r="B122" i="16"/>
  <c r="B121" i="16"/>
  <c r="B120" i="16"/>
  <c r="B119" i="16"/>
  <c r="B118" i="16"/>
  <c r="B117" i="16"/>
  <c r="B116" i="16"/>
  <c r="B115" i="16"/>
  <c r="B114" i="16"/>
  <c r="B113" i="16"/>
  <c r="B112" i="16"/>
  <c r="B111" i="16"/>
  <c r="B110" i="16"/>
  <c r="B109" i="16"/>
  <c r="B108" i="16"/>
  <c r="B107" i="16"/>
  <c r="B106" i="16"/>
  <c r="B105" i="16"/>
  <c r="B104" i="16"/>
  <c r="B103" i="16"/>
  <c r="B102" i="16"/>
  <c r="B101" i="16"/>
  <c r="B100" i="16"/>
  <c r="B99" i="16"/>
  <c r="B98" i="16"/>
  <c r="B97" i="16"/>
  <c r="B96" i="16"/>
  <c r="B95" i="16"/>
  <c r="B94" i="16"/>
  <c r="B93" i="16"/>
  <c r="B92" i="16"/>
  <c r="B91" i="16"/>
  <c r="B90" i="16"/>
  <c r="B89" i="16"/>
  <c r="B88" i="16"/>
  <c r="B87" i="16"/>
  <c r="B86" i="16"/>
  <c r="B85" i="16"/>
  <c r="B84" i="16"/>
  <c r="B83" i="16"/>
  <c r="B82" i="16"/>
  <c r="B81" i="16"/>
  <c r="B80" i="16"/>
  <c r="B79" i="16"/>
  <c r="B78" i="16"/>
  <c r="B77" i="16"/>
  <c r="B76" i="16"/>
  <c r="B75" i="16"/>
  <c r="B74" i="16"/>
  <c r="B73" i="16"/>
  <c r="B72" i="16"/>
  <c r="B71" i="16"/>
  <c r="B70" i="16"/>
  <c r="B69" i="16"/>
  <c r="B68" i="16"/>
  <c r="B67" i="16"/>
  <c r="B66" i="16"/>
  <c r="B65" i="16"/>
  <c r="B64" i="16"/>
  <c r="B63" i="16"/>
  <c r="B62" i="16"/>
  <c r="B61" i="16"/>
  <c r="B60" i="16"/>
  <c r="B59" i="16"/>
  <c r="B58" i="16"/>
  <c r="B57" i="16"/>
  <c r="B56" i="16"/>
  <c r="B55" i="16"/>
  <c r="B54" i="16"/>
  <c r="B53" i="16"/>
  <c r="B52" i="16"/>
  <c r="B51" i="16"/>
  <c r="B50" i="16"/>
  <c r="B49" i="16"/>
  <c r="B48" i="16"/>
  <c r="B47" i="16"/>
  <c r="B46" i="16"/>
  <c r="B45" i="16"/>
  <c r="B44" i="16"/>
  <c r="B43" i="16"/>
  <c r="B42" i="16"/>
  <c r="B41" i="16"/>
  <c r="B40" i="16"/>
  <c r="B39" i="16"/>
  <c r="B38" i="16"/>
  <c r="B37" i="16"/>
  <c r="B36" i="16"/>
  <c r="B35" i="16"/>
  <c r="B34" i="16"/>
  <c r="B33" i="16"/>
  <c r="B32" i="16"/>
  <c r="B31" i="16"/>
  <c r="B30" i="16"/>
  <c r="B29" i="16"/>
  <c r="B28" i="16"/>
  <c r="B27" i="16"/>
  <c r="B26" i="16"/>
  <c r="B25" i="16"/>
  <c r="B24" i="16"/>
  <c r="B23" i="16"/>
  <c r="B22" i="16"/>
  <c r="B21" i="16"/>
  <c r="B20" i="16"/>
  <c r="B19" i="16"/>
  <c r="B18" i="16"/>
  <c r="B17" i="16"/>
  <c r="B16" i="16"/>
  <c r="B15" i="16"/>
  <c r="B14" i="16"/>
  <c r="B13" i="16"/>
  <c r="B12" i="16"/>
  <c r="B11" i="16"/>
  <c r="B10" i="16"/>
  <c r="B9" i="16"/>
  <c r="B8" i="16"/>
  <c r="B7" i="16"/>
</calcChain>
</file>

<file path=xl/sharedStrings.xml><?xml version="1.0" encoding="utf-8"?>
<sst xmlns="http://schemas.openxmlformats.org/spreadsheetml/2006/main" count="614" uniqueCount="202">
  <si>
    <t>Documento reelaborado por la Unidad de Transparencia</t>
  </si>
  <si>
    <t>Código BDNS</t>
  </si>
  <si>
    <t>Fecha de registro en BDNS</t>
  </si>
  <si>
    <t>Fecha inicio solicitud (*)</t>
  </si>
  <si>
    <t>Fecha finalización solicitud (*)</t>
  </si>
  <si>
    <t>Título</t>
  </si>
  <si>
    <t>*</t>
  </si>
  <si>
    <t>Convocatoria de subvenciones a Asociaciones y entidades privadas sin fin de lucro para servicios estables de información, orientación y asesoramiento, intervención psicosocial e integración laboral.</t>
  </si>
  <si>
    <r>
      <t>Fuente:</t>
    </r>
    <r>
      <rPr>
        <b/>
        <sz val="9"/>
        <color theme="1"/>
        <rFont val="Aptos"/>
        <family val="2"/>
      </rPr>
      <t xml:space="preserve"> Base de datos nacional de subvenciones</t>
    </r>
  </si>
  <si>
    <t>(*) Este campo no aplica a las subvenciones de concesión directa.</t>
  </si>
  <si>
    <t>Tipo de Convocatoria</t>
  </si>
  <si>
    <t>CONVOCATORIAS DE SUBVENCIONES DE LA DIPUTACIÓN PROVINCIAL DE ALICANTE REGISTRADAS EN LA BDNS DURANTE EL EJERCICIO 2026
(AVANCE HASTA 30 DE JUNIO DE 2026)</t>
  </si>
  <si>
    <t>Campaña de Difusión de Música y Teatro. Anualidad 2026.</t>
  </si>
  <si>
    <t>Concurrencia competitiva - canónica</t>
  </si>
  <si>
    <t>CONVOCATORIA DE SUBVENCIONES A AYUNTAMIENTOS, A FUNDACIONES Y A OTRAS ENTIDADES SIN FIN DE LUCRO, DE LA PROVINCIA DE ALICANTE, PARA MUSEOS Y COLECCIONES MUSEOGRÁFICAS PERMANENTES. ANUALIDAD 2026</t>
  </si>
  <si>
    <t>Convocatoria de subvenciones a Ayuntamientos con población inferior a 20.000 habitantes, de la provincia de Alicante, para reparaciones simples, conservación y mantenimiento de monumentos y patrimonio de titularidad municipal e iglesias. Anualidad 2026</t>
  </si>
  <si>
    <t>CONVOCATORIA DE SUBVENCIONES A FUNDACIONES Y A OTRAS ENTIDADES SIN FIN DE LUCRO, DE LA PROVINCIA DE ALICANTE, PARA LA REALIZACIÓN DE ACTIVIDADES CULTURALES.
ANUALIDAD 2026.</t>
  </si>
  <si>
    <t>Convocatoria de subvenciones a Ayuntamientos de la Provincia de Alicante en riesgo de despoblamiento, para la realización de actividades culturales, musicales y escénicas. Anualidad 2026.</t>
  </si>
  <si>
    <t>CONVOCATORIA DE SUBVENCIONES A AYUNTAMIENTOS DE LA PROVINCIA DE ALICANTE, PARA LA REALIZACIÓN DE ACTIVIDADES CULTURALES, MUSICALES Y ESCÉNICAS. ANUALIDAD 2026</t>
  </si>
  <si>
    <t>Subvención a UPAPSA para proyecto de asesoramiento y consultaría en discapacidad</t>
  </si>
  <si>
    <t>Concesión directa - instrumental</t>
  </si>
  <si>
    <t>Subvención a la Asociación Parkinson Alicante para el Programa Familiar</t>
  </si>
  <si>
    <t>Subvención a la Asociación Social La Prosperidad para comedor social San Gabriel y dispensario de alimentos</t>
  </si>
  <si>
    <t>Subvención a la Federación de Personas Sordas FESORD para Atención integral a las personas sordas de la provincia de Alicante</t>
  </si>
  <si>
    <t>Subvención a la Federación de Asociaciones Gitanas de la Comunidad Valenciana FAGA para programa de inserción y prevención</t>
  </si>
  <si>
    <t>Subvención a Cruz Roja Española para actividades de promoción social y asistencia social</t>
  </si>
  <si>
    <t>Subvención a COCEMFE Alicante para asesoramiento técnico a asociaciones federadas</t>
  </si>
  <si>
    <t>Subvención a ala Fundación DECIDE para programa de información sobre medidas de protección legal de personas con discapacidad intelectual.</t>
  </si>
  <si>
    <t>Subvención a Cáritas Diocesana Orihuela Alicante para proyecto casa de acogida VERITAS</t>
  </si>
  <si>
    <t>Subvención a la Fundación Banco de los Alimentos de Alicante para adquisición de alimentos básicos y gastos de transporte</t>
  </si>
  <si>
    <t>Subvención a la Asociación de Personas Sordociegas Asocide para Servicio de Mediación en la provincia de Alicante</t>
  </si>
  <si>
    <t>Subvención a Alicante Gastronómica Solidaria para programa de elaboración y reparto de menús para las personas más vulnerables de la provincia de Alicante.</t>
  </si>
  <si>
    <t>Subvención a la Asociación ALCER para proyecto de atención multidisciplinar</t>
  </si>
  <si>
    <t>Subvención a la Asociación de Esclerosis Múltiple de Alicante para servicio de información, orientación y asesoramiento.</t>
  </si>
  <si>
    <t>Subvención a la Asociación de Daño Cerebral Adquirido de Alicante ADACEA para programa de rehabilitación y reinserción</t>
  </si>
  <si>
    <t>Subvención a la Asociación Casa Oberta de Alicante para proyecto piso tutelado para jóvenes carentes de apoyo sociofamiliar.</t>
  </si>
  <si>
    <t>Subvención a la Mancomunidad de Servidios Sociales de la Vid y el Mármol para Servicios Sociales de Atención Primaria 2022 a 2024</t>
  </si>
  <si>
    <t>Subvención al Ayto. de Dolores para Servicios Sociales de Atención Primaria (contrato-programa 2025-2028)</t>
  </si>
  <si>
    <t>Subvención al Ayto. de Cox para Servicios Sociales de Atención Primaria (contrato-programa 2025-2028)</t>
  </si>
  <si>
    <t>Subvención al Ayto. de Bigastro para Servicios Sociales de Atención Primaria (contrato-programa 2025-2028)</t>
  </si>
  <si>
    <t>Subvención al Ayto. de Banyeres de Mariola para Servicios Sociales de Atención Primaria (contrato-programa 2025-2028)</t>
  </si>
  <si>
    <t>Subvención al Ayto. de Agost para Servicios Sociales de Atención Primaria (contrato-programa 2025-2028)</t>
  </si>
  <si>
    <t>Subvención a la Mancomunidad de la Bonaigua para Servicios Sociales de Atención Primaria.</t>
  </si>
  <si>
    <t>Subvención al Ayto. de  Benitachell para Servicios Sociales de Atención Primaria (contrato-programa 2025-2028)</t>
  </si>
  <si>
    <t>Subvención a la Mancomunidad Marina Baioxa para Servicios Sociales de Atención Primaria (contrato-programa 2025-2028)</t>
  </si>
  <si>
    <t>Subvención a la Agrupación de municipios de Finestrat, Sella, Orxeta y Relleu para Servicios Sociales de Atención Primaria</t>
  </si>
  <si>
    <t>Subvención al Ayto. de Benijófar  para Servicios Sociales de Atención Primaria</t>
  </si>
  <si>
    <t>Subvención a la Mancomunidad  La Bonaigua para Servicios Sociales de Atención Primaria (contrato-programa 2025-2028)</t>
  </si>
  <si>
    <t>Subvención a la Mancomunidad Alto Vinalopó  para Servicios Sociales de Atención Primaria (contrato-programa 2025-2028)</t>
  </si>
  <si>
    <t>Subvención a la Mancomunidad de La Vid y El Mármol para Servicios Sociales de Atención Primaria (contrato-programa 2025-2028)</t>
  </si>
  <si>
    <t>Subvención a la Mancomunidad  El Xarpolar para Servicios Sociales de Atención Primaria (contrato-programa 2025-2028)</t>
  </si>
  <si>
    <t>Subvención a la Mancomunidad  La Vega para Servicios Sociales de Atención Primaria (contrato-programa 2025-2028)</t>
  </si>
  <si>
    <t>Subvención al Ayto. de Formentera del Segura para Servicios Sociales de Atención Primaria</t>
  </si>
  <si>
    <t>Subvención al Ayto. de Sax para Servicios Sociales de Atención Primaria (contrato-programa 2025-2028)</t>
  </si>
  <si>
    <t>Subvención al Ayto. de Jijona para Servicios Sociales de Atención Primaria (contrato-programa 2025-2028)</t>
  </si>
  <si>
    <t>Subvención al Ayto. de Monforte del Cid para Servicios Sociales de Atención Primaria (contrato-programa 2025-2028)</t>
  </si>
  <si>
    <t>Subvención al Ayto. de Los Montesinos para Servicios Sociales de Atención Primaria (contrato-programa 2025-2028)</t>
  </si>
  <si>
    <t>Subvención a la Mancomunidad de Pego, L'Atzuvia i Les Valls para Servicios Sociales de Atención Primaria (contrato-programa 2025-2028)</t>
  </si>
  <si>
    <t>Subvención al Ayto. de Onil  para Servicios Sociales de Atención Primaria (contrato-programa 2025-2028)</t>
  </si>
  <si>
    <t>Subvención al Ayto. de Muro de Alcoy para Servicios Sociales de Atención Primaria (contrato-programa 2025-2028)</t>
  </si>
  <si>
    <t>Subvención al Ayto. de Pinoso para Servicios Sociales de Atención Primaria (contrato-programa 2025-2028)</t>
  </si>
  <si>
    <t>Convocatoria de subvenciones para sufragar los costes de la digitalización de fondos documentales municipales de ayuntamientos hasta 50.000 habitantes que cuenten con Servicio de Archivo propio.</t>
  </si>
  <si>
    <t>Bases reguladoras de la convocatoria de subvenciones en materia de Participación Ciudadana, Transparencia y Buen Gobierno, anualidad 2026.</t>
  </si>
  <si>
    <t>CONVOCATORIA DE SUBVENCIONES ENTIDADES SIN FIN DE LUCRO PARA IMPULSO Y DESARROLLO ACCIONES FOMENTO VOLUNTARIADO, ANUALIDAD 2026.</t>
  </si>
  <si>
    <t>Convocatoria de subvenciones a Ayuntamientos y E.A.T.I.M. de la provincia de Alicante con destino a programas y actividades para la igualdad de oportunidades y prevención de la violencia de género, anualidad 2026.</t>
  </si>
  <si>
    <t>CONVOCATORIA Y BASES QUE HAN DE REGIR LA CONCESIÓN DE SUBVENCIONES A LOS AYTOS DE LA PROVINCIA DE ALICANTE CON POBLACIÓN INFERIOR A 20.000 HAB. PARA CUBRIR LAS APORTACIONES ESTATUTARIAS DEL CONSORCIO PROVINCIAL SERV. EXT. INCENDIOS, ANUALIDAD 2026.</t>
  </si>
  <si>
    <t>BASES DE LA CONVOCATORIA DE SUBVENCIONES DINERARIAS PARA LA ELABORACIÓN DE DOCUMENTOS TÉCNICOS NECESARIOS PARA LA TRAMITACIÓN DE EXPEDIENTES MUNICIPALES PROMOVIDOS POR AYUNTAMIENTOS DE LA PROVINCIA DE ALICANTE DE HASTA 5.000 HABITANTES. ANUALIDAD 2026</t>
  </si>
  <si>
    <t>Convocatoria de subvenciones dinerarias para la mejora de las instalaciones y equipamiento de los archivos municipales de Ayuntamientos de la provincia de Alicante, de hasta 100.000 habitantes, que cuenten con Servicio de Archivo propio.</t>
  </si>
  <si>
    <t>AYUDAS A MUNICIPIOS DE LA PROVINCIA DE ALICANTE MENORES DE 3.000 HABITANTES, PARA LA ORGANIZACIÓN DE PARTIDAS DE PILOTA VALENCIANA DURANTE EL AÑO 2026</t>
  </si>
  <si>
    <t>Acuerdo Junta de Gobierno Diputación Alicante, 4 de marzo de 2026, convocatoria subvenciones ayuntamientos y E.A.T.I.M actividades en materia de juventud 2026.</t>
  </si>
  <si>
    <t>Convocatoria de subvenciones a Ayuntamientos y Entidades de ámbito inferior al municipio (E.A.T.I.M.) de la provincia de Alicante para la elaboración y evaluación de Planes de Igualdad de Género, anualidad 2026.</t>
  </si>
  <si>
    <t>CONVOCATORIA DE SUBVENCIONES A LOS AYUNTAMIENTOS Y ENTIDADES LOCALES MENORES DE LA PROVINCIA DE ALICANTE PARA LA REDACCIÓN Y PRESENTACIÓN DE PROYECTOS EUROPEOS, ANUALIDAD 2026</t>
  </si>
  <si>
    <t>CONVOCATORIA Y BASES DE LOS PREMIOS FERNANDO ALBI. ANUALIDAD 2026</t>
  </si>
  <si>
    <t>Convocatoria de subvenciones a Mancomunidades con destino a programas y actividades para la igualdad de oportunidades y prevención de la violencia de género, anualidad 2026.</t>
  </si>
  <si>
    <t>Acuerdo Junta Gobierno Diputación Alicante, 9 de marzo de 2026, convocatoria subvenciones a entidades sin fin de lucro para actividades en materia de Juventud, Conductas Adictivas e Igualdad oportunidades y prevención violencia de género, anualidad 2026</t>
  </si>
  <si>
    <t>Plan de  Ayudas a  Clubes y Entidades Deportivas de la Provincia de  Alicante, durante la anualidad 2026. (PAC 2026)</t>
  </si>
  <si>
    <t>PACDAPSI Plan de ayudas a clubes y entidades deportivas de deporte adaptado e inclusivo de la provincia de Alicante, 2026.</t>
  </si>
  <si>
    <t>Convocatoria para la concesión de subvenciones a ayuntamientos y  E.A.T.I.M. de la provincia de Alicante con destino a programas y actividades en materia de prevención de conductas adictivas, anualidad 2026.</t>
  </si>
  <si>
    <t>PLAN DE AYUDAS A AYUNTAMIENTOS DE LA PROVINCIA Y ENTIDADES DEPORTIVAS MUNICIPALES DEPENDIENTES DE LOS MISMOS, PARA LA REALIZACIÓN DE ACTIVIDADES DEPORTIVAS O PARA EL FUNCIONAMIENTO DE ESCUELAS DEPORTIVAS MUNICIPALES, DURANTE LA ANUALIDAD 2026. (PAM-2026)</t>
  </si>
  <si>
    <t>PLAN DE AYUDAS A CLUBES DE DEPORTES DE EQUIPO PARTICIPANTES EN LIGAS NACIONALES Y EUROPEAS. ANUALIDAD 2026 (PACE-2026)</t>
  </si>
  <si>
    <t>Extracto del Decreto de la Sra. Diputada de Bienestar Social e Igualdad nº 2026-1096, de 11 de marzo, por el que se convocan subvenciones a AMPAS-AFAS para la realización de proyectos y actividades de prevención y sensibilización, anualidad 2026</t>
  </si>
  <si>
    <t>PACNAU 2026 Convocatoria del Plan de ayudas a clubes náuticos y clubes de deportes náuticos de la provincia para la promoción y potenciación de actividades náuticas</t>
  </si>
  <si>
    <t>Concesión directa al Ayuntamiento de Biar para el "Tratamiento de mejora del árbol monumental, t.m. de Biar".</t>
  </si>
  <si>
    <t>PACFUTSAL 2026 Convocatoria de ayudas a los clubes de fútbol masculinos y femeninos no profesionales en competiciones federadas de carácter oficial de fútbol o fútbol sala, temporada 2025/2026.</t>
  </si>
  <si>
    <t>Decreto nº 1.141, de 13 de marzo de 2026, de la Sra. Diputada de Bienestar Social e Igualdad, por el que se convocan subvenciones a asociaciones y entidades privadas sin fin de lucro, para adquisición de bienes inventariables.</t>
  </si>
  <si>
    <t>CONVOCATORIA CONCESIÓN SUBV. AYTOS., OO. AA. DEPENDIENTES Y EE.LL.MM. PROVINCIA ALICANTE REALIZACIÓN DE ACTUACIONES  DEPARTAMENTO DESARROLLO ECONÓMICO Y SECTORES PRODUCTIVOS ANUALIDAD 2026</t>
  </si>
  <si>
    <t>Programa de formación e inserción laboral de personas con daño cerebral adquirido.</t>
  </si>
  <si>
    <t>Programa de formación e inserción laboral de personas con síndrome de Asperger.</t>
  </si>
  <si>
    <t>Ampliación del plazo de presentación de proyectos de los 22os Premios Provinciales de la Juventud 2026</t>
  </si>
  <si>
    <t>Acuerdo de 01/04/2026, de la Junta de Gobierno, por el que se convocan subvenciones a Ayuntamientos, EATIM y Mancomunidades, para realización de actividades de promoción social dirigidas a colectivos vulnerables y adquisición de equipamiento y vehículos.</t>
  </si>
  <si>
    <t>Acuerdo 23 de marzo de 2026 Junta Gobierno Excma. Diputación Provincial Alicante - Convocatoria de subvenciones a ayuntamientos de la provincia de Alicante con destino a actividades en materia de residentes internacionales, anualidad 2026</t>
  </si>
  <si>
    <t>Decreto Sr. Diputado de Cultura, Contratación y Residentes Internacionales núm.1161 de 16/03/2026 Convocatoria de subvenciones a mancomunidades de la provincia de Alicante con destino a actividades en materia de residentes internacionales, anualidad 2026</t>
  </si>
  <si>
    <t>Acuerdo de 1 de abril de 2026 del Pleno de la Excma. Diputación Provincial de Alicante por el que se convocan subvenciones en 2026 para la realización de infraestructuras hidráulicas a ejecutar por Diputación.</t>
  </si>
  <si>
    <t>Acuerdo de 1 de abril de 2026 del Pleno de la Excma. Diputación Provincial de Alicante por el que se convocan subvenciones en 2026 para la reparación (Línea A) y primer establecimiento, reforma o gran reparación (Línea B) de infraestructuras hidráulicas.</t>
  </si>
  <si>
    <t>Convocatoria de subvenciones para el tratamiento de control de dípteros en municipios de la provincia de Alicante, anualidad 2026</t>
  </si>
  <si>
    <t>Convocatoria subvenciones dinerarias para la mejora de la gestión integral de los montes municipales a través de la ganadería extensiva, anualidad 2026.</t>
  </si>
  <si>
    <t>Convocatoria de subvenciones destinadas a Mancomunidades, municipios de menos de 4000 habitantes y municipios del Consorcio 11-A6 para sobrecoste de transporte de residuos sólidos urbanos. Año 2026.</t>
  </si>
  <si>
    <t>Subvención Fundación Emplea para la realización del proyecto RECOX de Inclusión laboral a colectivos en riesgo de exclusión</t>
  </si>
  <si>
    <t>Subvención nominativa a la Fundación Cidaris: Catalogación de Patrimonio Paleontológico de la Provincia de Alicante</t>
  </si>
  <si>
    <t>Convocatoria de subvenciones dinerarias para el control de las colonias de gatos sin propietario en municipios de la provincia de Alicante, anualidad 2026.</t>
  </si>
  <si>
    <t>Subvención Unión de Consumidores de Alicante (UCA) para proyecto de asesoramiento a consumidores y usuarios</t>
  </si>
  <si>
    <t>Subvención nominativa a la CV Fundación Proyecto Puçol a la Educación y Cultura: Redacción, edición e impresión de guía del Museo Escolar de Puçol</t>
  </si>
  <si>
    <t>Convocatoria subvenciones dinerarias Prevención Incendios Forestales Municipios Provincia de Alicante para la redacción y ejecución de los Planes Locales de Prevención de Incendios Forestales aprobados por la Generalitat Valenciana y en vigencia, 2026.</t>
  </si>
  <si>
    <t>Concesión directa de subvención nominativa al Ayuntamiento de Ibi para la ejecución del servicio de mantenimiento del Jardín Botánico Torretes 2026</t>
  </si>
  <si>
    <t>Subvención nominativa al Instituto de Ecología Litoral. Voluntariado ambiental 2026.</t>
  </si>
  <si>
    <t>Convocatoria para la concesión de los Premios Deportivos Provinciales, anualidad 2025</t>
  </si>
  <si>
    <t>BASES DE LA CONVOCATORIA DE SUBVENCIONES DE GASTOS CORRIENTES: PLAN +CERCA 2026</t>
  </si>
  <si>
    <t>Subvenc. Nominat. Ayto. Elche conservación y mantenimiento Palmeral Histórico de Elche. Patrimonio de la Humanidad.</t>
  </si>
  <si>
    <t>Subvención nom. al Patronato del Misteri d´Elx para representación ordinaria del Misterio y actividades complementarias y análogas para conservación, difusión y mantenimiento de la Festa</t>
  </si>
  <si>
    <t>Convocatoria de subvenciones dinerarias para servicio de trituración de restos de poda y jardinería destinadas a municipios y entidades locales menores de la provincia de Alicante (anualidad 2026).</t>
  </si>
  <si>
    <t>Acuerdo Junta Gobierno 20 abril 2026, se aprueba Convocatoria de subvenciones a favor Aytos. y ELM provincia de Alicante, para realizar diversas actuaciones en caminos de titularidad municipal a ejecutar por los Ayuntamientos. Año 2026. LÍNEAS A, B y C.</t>
  </si>
  <si>
    <t>Concesión directa al Ayuntamiento de Jacarilla para el mantenimiento y conservación de los Jardines del Marqués de Fontalba, t.m. Jacarilla.</t>
  </si>
  <si>
    <t>Subvención a la Fundación Universitaria Investigación ArqueológicaLa Alcudia, para gastos trabajos de campo y labor arqueológica</t>
  </si>
  <si>
    <t>Concesión directa al Ayuntamiento de Millena para el tratamiento de mejora de olmo milenario en el citado municipio. Año 2026.</t>
  </si>
  <si>
    <t>Subvención nominativa a la Federación de Asociaciones de Padres de Alumnos de la Provincia de Alicante, Escuela y Familia para organización de actividades, cursos y seminarios</t>
  </si>
  <si>
    <t>Subvención nominativa a la Federación Provincial de Asociaciones de Padres de Alumnos Gabriel Miró de Alicante para organizar actividades, cursos y seminarios 2026</t>
  </si>
  <si>
    <t>Subvención nominativa a la Federación de Sociedades Musicales de la Comunidad Valenciana: festivales y concursos 2026</t>
  </si>
  <si>
    <t>Subvención nominativa a Foguera Diputación Renfe de Alicante 2026 celebración de las fiestas de Fogueres de Sant Joan, construcción de los monumentos (adulta e infantil) de la Foguera Diputación-RENFE así como la pirotecnia para la cremá de los monumentos</t>
  </si>
  <si>
    <t>Convocatoria de subvenciones dinerarias para la adquisición de máquinas trituradoras de restos de poda, destinadas a municipios de menos de 2.000 habitantes y entidades locales menores de la provincia de Alicante (anualidad 2026).</t>
  </si>
  <si>
    <t>CONVOCATORIA SUBVENCIONES NO DINERARIAS PARA LA REDACCIÓN DE PROYECTOS DE OBRAS DE INVERSIONES EN ARBOLADO Y ADAPTACIÓN AL CAMBIO CLIMÁTICO EN ESPACIOS URBANOS DE TITULARIDAD MUNICIPAL, ANUALIDAD 2026</t>
  </si>
  <si>
    <t>CONVOCATORIA SUBVENCIONES DINERARIAS PARA LA CONSERVACIÓN Y MEJORA DE LOS PARAJES NATURALES MUNICIPALES EN MUNICIPIOS DE LA PROVINCIA DE ALICANTE, ANUALIDAD 2026</t>
  </si>
  <si>
    <t>Aportación económica de esta Excma. Diputación al CONSORCIO PARA EL DESARROLLO ECONÓMICO DE LA VEGA BAJA (CONVEGA), ANUALIDAD 2026</t>
  </si>
  <si>
    <t>Acuerdo de 6 mayo 2026 de Junta de Gobierno Diputación de Alicante por el que convoca subvenciones consistentes en servicios de redacción de documentos técnicos y control relativo al abastecimiento y saneamiento municipal de agua, año 2026</t>
  </si>
  <si>
    <t>CONVOCATORIA DE SUBVENCIONES NO DINERARIAS PARA EJECUCIÓN DE OBRAS DE MEJORA EN MASAS FORESTALES MUNICIPALES, ANUALIDAD 2026.</t>
  </si>
  <si>
    <t>Convocatoria para la concesión de subvenciones dinerarias para la conservación y mejora de senderos homologados en municipios de la provincia de Alicante, anualidad 2026</t>
  </si>
  <si>
    <t>Subvención a la Unión Empresarial de la provincia de Alicante (UEPAL) para  la realización de  Foros UEPAL 2026</t>
  </si>
  <si>
    <t>Subvención a la Unión Empresarial de la provincia de Alicante (UEPAL) para  la realización de Mesas de Trabajo sobre Territorio y Planificación Estratégica Provincial UEPAL 2026</t>
  </si>
  <si>
    <t>Subvención a la la Federación de Asociaciones de Jóvenes Empresarios de la Provincia de Alicante (JOVEMPA) para  la realización del programa de formación para la creación de empresas y autoempleo 2026</t>
  </si>
  <si>
    <t>Subvención a la Unión Empresarial de la provincia de Alicante (UEPAL) para  la realización de  la VIII Edición de los premios UEPAL 2026</t>
  </si>
  <si>
    <t>Subvención a la Asociación APSA: Proyecto de formación y empleo para personas con discapacidad</t>
  </si>
  <si>
    <t>Subvención a Consorcio para el desarrollo económico de la Vega Baja (CONVEGA)  Plan de dinamización y gobernanza turística Vega Baja del Segura</t>
  </si>
  <si>
    <t>Subvención a Colegio Oficial de Agentes Comerciales de Alicante para Exposición  itinerante con motivo de su centenario</t>
  </si>
  <si>
    <t>Subvención a la Cámara de Comercio e Industria de Alcoy para promoción del comercio e industria local Proyecto “Alcoy Impulsa”</t>
  </si>
  <si>
    <t>Federación Provincial Amas de casa, Consumidores y Usuarios
LUCENTUM de Alicante para el proyecto PIC de información y formación al
consumidor</t>
  </si>
  <si>
    <t>Subvención a Consejo Regulador de la  Indicación Geográfica Protegida Jijona y Turrón de Alicante para actuaciones protección y oposición de la marca y fomento del consumo</t>
  </si>
  <si>
    <t>Subvención a la Fundación Empresa-Universidad de Alicante (FUNDEUN) para proyecto de economía circular en el sector industrial de la provincia de Alicante</t>
  </si>
  <si>
    <t>Subvención a Instituto de Estudios económicos Provincia de Alicante para acciones de fomento de sinergias territoriales</t>
  </si>
  <si>
    <t>Subvención nominativa a la Asociación de Periodistas : proyecto “Infórmate contra la desinformación 2026"</t>
  </si>
  <si>
    <t>Subvención nominativa a COVAPA para el proyecto: El Reto de las Nuevas Tecnologías a Familias Anualidad 2026.</t>
  </si>
  <si>
    <t>Subvención a la Asociación de la Empresa Familiar de Alicante (AEFA) para la realización de los premios anuales, gala de empresas centenarias y encuentro provincial empresa familiar</t>
  </si>
  <si>
    <t>Subvención Federación de Polígonos y Empresas Valencianas (FEPEVAL) para proyecto de simbiosis industrial dinamización tejido productivo en la provincia de Alicante</t>
  </si>
  <si>
    <t>Subvención Asociación Empresarias profesionales y directivas de Alicante (AEPA): Proyecto de promoción del Asociacionismo y Programa " Liderazgo Femenino".</t>
  </si>
  <si>
    <t>Subvención Cámara Oficial de Comercio e Industria de Orihuela para la realización del proyecto de Apoyo Red Viveros Empresas para el fomento de la actividad económica</t>
  </si>
  <si>
    <t>Subvención a Centro Europeo Empresas Innovadoras de Elche (CEEI Elche) para  la realización del programa "Joven Empresa Innovadora”</t>
  </si>
  <si>
    <t>Subvención Fundación Empresa Universidad de Alicante de la Comunidad Valenciana (FUNDEUN) para convocatoria anual de Premios Nuevas Ideas Empresariales, Dotación Premio y actuaciones formativas para empleados públicos</t>
  </si>
  <si>
    <t>CONVOCATORIA SUBVENCIONES NO DINERARIAS PARA LA REDACCIÓN DE PROYECTOS DE OBRAS DE MEJORA DE MASAS FORESTALES (MONTES) MUNICIPALES, ANUALIDAD 2026</t>
  </si>
  <si>
    <t>Subvención al Club Ciclista Villanueva de Castellón, por la organización de la Copa del Mundo de Ciclo Cross Benidorm Costa Blanca</t>
  </si>
  <si>
    <t>Subvención al Club Atlético Montemar para la organización de la Gran Carrera del Mediterráneo 2025</t>
  </si>
  <si>
    <t>CONVOCATORIA “PREMIO EVARIST GARCÍA DE TEATRO BREVE EN VALENCIANO”, ANUALIDAD 2026, EN SU EDICIÓN XXVII.</t>
  </si>
  <si>
    <t>Subvención a la Federación de Automovilismo de la Comunidad Valenciana para la organización del Rallye La Nucia Mediterráneo Costa Blanca</t>
  </si>
  <si>
    <t>Subvención al Club Atlético Montemar para la organización del I Maratón internacional Elche-Alicante 2025</t>
  </si>
  <si>
    <t>Subvención a la Nucía Coloma Bike Club para la Organización XCO Internacional Shimano Super Cup Massi 2026</t>
  </si>
  <si>
    <t>Subvención nominativa a la Federación de Kickboxing Muaythai y DA de la Comunidad Valenciana para la organización Top Fighters Benidorm, Copa Diputación y Trofeo Mujer”</t>
  </si>
  <si>
    <t>Subvención nominativa a la Federación Española de Triatlón para la organización del Campeonato de España de Duatlón Sprint, 2x2 y Equipos, celebrado el mes de marzo de 2026.</t>
  </si>
  <si>
    <t>Subvención nominativa a la Federación de Deporte de Orientación de la Comunidad Valenciana, para la organización del “Campeonato España Raid Aventura y Orientación”</t>
  </si>
  <si>
    <t>Subvención nominativa al Club Ciclista La Marina, para la organización de la Clásica Comunidad Valenciana de Ciclismo-Vuelta a la Marina 57 Edición, celebradas durante los meses de enero a marzo de 2026.</t>
  </si>
  <si>
    <t>Subvención nominativa a la Federació de Pilota Valenciana, para la realización de la actividad: “Actuaciones de impulso de la Pilota Valenciana en la Provincia de Alicante”</t>
  </si>
  <si>
    <t>Subvención nominativa a la Federación de Atletismo de la Comunidad Valenciana, para la organización del “Campeonato de España Atletismo Sub14 y Sub16”, a realizar en 2026.</t>
  </si>
  <si>
    <t>Subvención nominativa a la Federación Española de Balonmano, para la organización de la “Final de la Copa de S.M. El Rey de Balonmano Masculino”, a realizar durante el mes de junio de 2026.</t>
  </si>
  <si>
    <t>Subvención nominativa a la Federación Española de Boxeo, para la organización del “BOXAM Internacional élite”.</t>
  </si>
  <si>
    <t>Subvención nominativa a la Real Federación Española de Taekwondo, para la organización del “Open Internacional de España de Taekwondo”, a realizar en 2026.</t>
  </si>
  <si>
    <t>Subvención nominativa al Club Náutico de Villajoyosa para la organización del 2026 ICF Canoe Ocean Racing World Championships.</t>
  </si>
  <si>
    <t>Subvención nominativa a la Federación de Golf de la Comunidad Valenciana para la organización del “Costablanca Golf Tour Diputación de Alicante 2026”</t>
  </si>
  <si>
    <t>Subvención nominativa a la Asociación Prociclismo para la organización de la Vuelta Ciclista a la Comunidad Valenciana 2026, etapas celebradas en la provincia de Alicante, los días 6 y 7 de febrero de 2026</t>
  </si>
  <si>
    <t>CONVOCATORIA DE DOS BECAS DE FORMACIÓN EN CONTROL INTERNO DE LA GESTIÓN ECONÓMICO-FINANCIERA DE LAS ENTIDADES LOCALES EN LA INTERVENCIÓN GENERAL DE LA EXCMA. DIPUTACIÓN PROVINCIAL DE ALICANTE.</t>
  </si>
  <si>
    <t>Subvención al Consejo Regulador de la Indicación Geográfica Protegida "Cerezas de la Montaña de Alicante" para campañas de divulgación en puntos de venta y en TV, redes sociales, festa Cirera, primer corte y jornada</t>
  </si>
  <si>
    <t>Subvención a la Unión Nacional de Entidades Festeras de Moros y Cristianos (UNDEF) para alquiler de espacio y montaje de stands para los municipios en EXPOFIESTA</t>
  </si>
  <si>
    <t>Subvención Centro Provincial de Jóvenes Agricultores Alicante (ASAJA) para Revista ASAJA, Boletines de información y Noche de la Agricultura Alicantina y premios anuales, jornadas y congresos</t>
  </si>
  <si>
    <t>Subvención a Mármol de Alicante, Asociación de la Comunidad Valenciana para posicionamiento internacional de productos en canales multimedia</t>
  </si>
  <si>
    <t>Subvención a Asociación fabricantes de turrón, derivados y chocolates CV. Promoción y difusión proyecto "Ruta del turrón de Jijona"</t>
  </si>
  <si>
    <t>Aportación económica de esta Excma. Diputación al CONSORCIO PARA LA RECUPERACIÓN ECONÓMICA Y DE LA ACTIVIDAD DE LA MARINA ALTA (CREAMA), ANUALIDAD 2026</t>
  </si>
  <si>
    <t>Plan de Ayudas a Clubes para la organización de eventos deportivos de especial interés, Anualidad 2026.</t>
  </si>
  <si>
    <t>Subvención nominativa al Club Deportivo Podium para la Organización del Criterium Internacional de Ciclismo y Gran Fondo, que se realizará en octubre de 2026.</t>
  </si>
  <si>
    <t>Subvención nominativa a la Federación de Motociclismo de la Comunidad Valenciana, para la organización de competiciones nacionales de diferentes especialidades en la provincia de Alicante, que se realizarán en 2026</t>
  </si>
  <si>
    <t>Subvención nominativa a la Real Federación Española de Judo y Deportes Asociados por la organización del Campeonato European Open Judo Senior, celebrado en mayo de 2026</t>
  </si>
  <si>
    <t>Concesión directa al Ayuntamiento de Penáguila para la ejecución del servicio de mantenimiento y conservación del Jardín de Santos, t.m. Penáguila. Año 2026.</t>
  </si>
  <si>
    <t>Acuerdo de 3 de junio de 2026 del Pleno de la Excma. Diputación Provincial de Alicante, por el que se convocan subvenciones en 2026 a favor de entidades de riego para infraestructuras hidráulicas que incrementen la eficiencia del uso del agua en regadío.</t>
  </si>
  <si>
    <t>Resolución número 2026-2412, de 29 de mayo de 2026, por la que se convocan subvenciones en 2026 a favor de entidades locales y entidades de riego de la provincia de Alicante para la redacción, por la Diputación, de Proyectos en materia de Ciclo Hídrico.</t>
  </si>
  <si>
    <t>Subvención Nom Fundación CV Obra Social Caja Mediterráneo para la programación musical</t>
  </si>
  <si>
    <t>Subvención a la Asociación de productores de olivar y almazaras de Aceite Virgen Extra de la Provincia de Alicante, OLIS D´ALACANT para promoción, fomento y defensa de la marca</t>
  </si>
  <si>
    <t>Subvención nominativa al Real Club de Regatas de Alicante para la organización de la “Tabarca Vela”, que se celebrará en julio de 2026</t>
  </si>
  <si>
    <t>Acuerdo de colaboración con APSA. Programa de formación laboral consistente en la realización de prácticas formativas a personas con discapacidad. Anualidad 2026.</t>
  </si>
  <si>
    <t>Subvención Fundación Laboral de la Construcción para programa formativo sector de la construcción provincia de Alicante</t>
  </si>
  <si>
    <t>Subvención al Círculo empresarial Elche y comarca (CEDELCO) para organización de jornadas empresariales</t>
  </si>
  <si>
    <t>Subvención a Consejo Regulador de la denominación de Origen Uva de Mesa Embolsada Vinalopó para digitalización, defensa de la propiedad intelectual y jornada formativa DOP</t>
  </si>
  <si>
    <t>Subvención al Comité de Agricultura Ecológica de la Comunidad Valenciana (CAECV)  para fomento de la producción agroecológica en la provincia de Alicante</t>
  </si>
  <si>
    <t>Subvención a Consejo Regulador de la Denominación de Origen de los Vinos de Alicante para Salón profesional de vino, Winecanting, wine week, publicidad exposiciones y presentaciones</t>
  </si>
  <si>
    <t>Subvención a la Federación de Obras Públicas y Auxiliares de la Provincia de Alicante (FOPA)para la realización de diversas acciones formativas</t>
  </si>
  <si>
    <t>Resolución de la Sra. Vicepresidenta 1ª y Diputada de Economía, Comunicación y Ciclo Hídrico número 2026-2605, de 9 de junio de 2026, por la que se concede una subvención al Ayuntamiento de La Vall de Laguar para reparación fugas redes de abastecimiento.</t>
  </si>
  <si>
    <t>Subvención  a la Federación de Empresarios del Metal de la Provincia de Alicante (FEMPA): para acciones de impulso a la innovación, digitalización, sostenibilidad, transición ecológica y agenda verde para pymes provinciales del metal</t>
  </si>
  <si>
    <t>Subvención a la Unió de Llauradora i Ramadera del País Valencià para el fomento de la producción agrícola de la provincia de Alicante</t>
  </si>
  <si>
    <t>Subvención a la Asociación de productores de Breva de Albatera, para promoción y difusión del sector</t>
  </si>
  <si>
    <t>Subvención Asociación Valenciana de Empresarios del Calzado (AVECAL): Proyecto fomento cooperación interempresarial</t>
  </si>
  <si>
    <t>Subvención no dineraria al Ayuntamiento de Bolulla para trabajos de "Diagnóstico técnico de la inestabilidad de la ladera en el Paraje Font Xorros"</t>
  </si>
  <si>
    <t>Subvención a la Asociación de empresas de servicios de Elche y Comarca (AESEC) para la realización del proyecto Feria Empleo y Formación Online Neoempleo</t>
  </si>
  <si>
    <t>Subvención a Subvención a la Asociación de Trabajadores Autónomos de la Comunidad Valenciana (ATA) para la realización de un proyecto para el fomento y mejora del autoempleo en la provincia de Alicante</t>
  </si>
  <si>
    <t>Subvención a la Asociación Nacional de Empresarios Elaboradores Artesanos y Comercializadores de Helados y Horchatas (ANHCEA)para jornadas técnicas y promoción del helado artesano</t>
  </si>
  <si>
    <t>Subvención a Cámara Oficial de comercio, industria y navegación de Alicante para el desarrollo del proyecto Jóvenes para la industria de la provincia de Alicante</t>
  </si>
  <si>
    <t>Subvención al Círculo de directivos de Alicante: para organización de Congreso Nacional de Directivos OPENDIR/Foro Abierto Directivos</t>
  </si>
  <si>
    <t>Subvención Colegio Oficial Farmacéuticos de la provincia de Alicante: Proyecto de apoyo a la Farmacia Rural de la Provincia anualidad 2026.</t>
  </si>
  <si>
    <t>Subvención a Asociación Terciario Avanzado: Proyecto de dinamización del sector terciario de la Provincia de Alicante</t>
  </si>
  <si>
    <r>
      <t xml:space="preserve">Versión núm. 1: </t>
    </r>
    <r>
      <rPr>
        <sz val="9"/>
        <color theme="1"/>
        <rFont val="Aptos"/>
      </rPr>
      <t>24 de agosto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</si>
</sst>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Aptos Narrow"/>
      <family val="2"/>
      <scheme val="minor"/>
    </font>
    <font>
      <b/>
      <sz val="11"/>
      <color theme="1"/>
      <name val="Aptos"/>
      <family val="2"/>
    </font>
    <font>
      <sz val="11"/>
      <color theme="1"/>
      <name val="Aptos"/>
      <family val="2"/>
    </font>
    <font>
      <u/>
      <sz val="11"/>
      <color theme="10"/>
      <name val="Aptos Narrow"/>
      <family val="2"/>
      <scheme val="minor"/>
    </font>
    <font>
      <b/>
      <sz val="9"/>
      <color theme="1"/>
      <name val="Aptos Narrow"/>
      <family val="2"/>
      <scheme val="minor"/>
    </font>
    <font>
      <b/>
      <sz val="9"/>
      <color theme="0"/>
      <name val="Aptos"/>
      <family val="2"/>
    </font>
    <font>
      <sz val="9"/>
      <color theme="1"/>
      <name val="Aptos"/>
      <family val="2"/>
    </font>
    <font>
      <b/>
      <sz val="9"/>
      <color theme="1"/>
      <name val="Aptos"/>
      <family val="2"/>
    </font>
    <font>
      <sz val="8"/>
      <color rgb="FF000000"/>
      <name val="Aptos"/>
      <family val="2"/>
    </font>
    <font>
      <sz val="9"/>
      <color theme="3" tint="0.249977111117893"/>
      <name val="Aptos"/>
      <family val="2"/>
    </font>
    <font>
      <sz val="8"/>
      <color theme="1"/>
      <name val="Aptos"/>
      <family val="2"/>
    </font>
    <font>
      <sz val="8"/>
      <color theme="3" tint="0.249977111117893"/>
      <name val="Aptos"/>
      <family val="2"/>
    </font>
    <font>
      <sz val="9"/>
      <color theme="1"/>
      <name val="Aptos Narrow"/>
      <family val="2"/>
      <scheme val="minor"/>
    </font>
    <font>
      <b/>
      <sz val="10"/>
      <color theme="0"/>
      <name val="Aptos"/>
      <family val="2"/>
    </font>
    <font>
      <sz val="10"/>
      <color theme="1"/>
      <name val="Aptos Narrow"/>
      <family val="2"/>
      <scheme val="minor"/>
    </font>
    <font>
      <sz val="9"/>
      <color theme="1"/>
      <name val="Aptos"/>
    </font>
    <font>
      <u/>
      <sz val="8"/>
      <color theme="3" tint="0.249977111117893"/>
      <name val="Aptos"/>
      <family val="2"/>
    </font>
  </fonts>
  <fills count="5">
    <fill>
      <patternFill patternType="none"/>
    </fill>
    <fill>
      <patternFill patternType="gray125"/>
    </fill>
    <fill>
      <patternFill patternType="solid">
        <fgColor theme="3" tint="9.9978637043366805E-2"/>
        <bgColor indexed="64"/>
      </patternFill>
    </fill>
    <fill>
      <patternFill patternType="solid">
        <fgColor theme="0"/>
        <bgColor indexed="64"/>
      </patternFill>
    </fill>
    <fill>
      <patternFill patternType="solid">
        <fgColor theme="3"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1" fillId="0" borderId="0" xfId="0" applyFont="1" applyAlignment="1">
      <alignment vertical="center" wrapText="1"/>
    </xf>
    <xf numFmtId="0" fontId="6" fillId="3" borderId="0" xfId="0" applyFont="1" applyFill="1" applyAlignment="1">
      <alignment wrapText="1"/>
    </xf>
    <xf numFmtId="0" fontId="5"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5" fillId="4" borderId="1" xfId="0" applyFont="1" applyFill="1" applyBorder="1" applyAlignment="1">
      <alignment horizontal="center" vertical="center" wrapText="1"/>
    </xf>
    <xf numFmtId="0" fontId="7" fillId="3" borderId="0" xfId="0" applyFont="1" applyFill="1" applyAlignment="1">
      <alignment wrapText="1"/>
    </xf>
    <xf numFmtId="0" fontId="8" fillId="3" borderId="1" xfId="0" applyFont="1" applyFill="1" applyBorder="1" applyAlignment="1">
      <alignment horizontal="left" vertical="center" wrapText="1"/>
    </xf>
    <xf numFmtId="14"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0" xfId="0" applyFont="1" applyFill="1" applyAlignment="1">
      <alignment horizontal="center" wrapText="1"/>
    </xf>
    <xf numFmtId="0" fontId="10" fillId="3" borderId="0" xfId="0" applyFont="1" applyFill="1" applyAlignment="1">
      <alignment horizontal="center" wrapText="1"/>
    </xf>
    <xf numFmtId="0" fontId="11" fillId="3" borderId="0" xfId="0" applyFont="1" applyFill="1" applyAlignment="1">
      <alignment wrapText="1"/>
    </xf>
    <xf numFmtId="0" fontId="1" fillId="0" borderId="0" xfId="0" applyFont="1" applyAlignment="1">
      <alignment horizontal="center" vertical="center" wrapText="1"/>
    </xf>
    <xf numFmtId="0" fontId="2" fillId="0" borderId="0" xfId="0" applyFont="1" applyAlignment="1">
      <alignment vertical="center" wrapText="1"/>
    </xf>
    <xf numFmtId="164" fontId="1" fillId="0" borderId="0" xfId="0" applyNumberFormat="1" applyFont="1" applyAlignment="1">
      <alignment vertical="center" wrapText="1"/>
    </xf>
    <xf numFmtId="0" fontId="16" fillId="3" borderId="1" xfId="1" applyFont="1" applyFill="1" applyBorder="1" applyAlignment="1">
      <alignment horizontal="center" vertical="center" wrapText="1"/>
    </xf>
    <xf numFmtId="0" fontId="13"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4" fillId="0" borderId="0" xfId="0" applyFont="1" applyAlignment="1">
      <alignment wrapText="1"/>
    </xf>
    <xf numFmtId="0" fontId="6" fillId="0" borderId="0" xfId="0" applyFont="1" applyAlignment="1">
      <alignment horizontal="right" vertical="center" wrapText="1"/>
    </xf>
    <xf numFmtId="0" fontId="12" fillId="0" borderId="0" xfId="0" applyFont="1" applyAlignment="1">
      <alignment vertical="center" wrapText="1"/>
    </xf>
    <xf numFmtId="0" fontId="7" fillId="0" borderId="0" xfId="0" applyFont="1" applyAlignment="1">
      <alignment horizontal="left" vertical="center" wrapText="1"/>
    </xf>
  </cellXfs>
  <cellStyles count="2">
    <cellStyle name="Hipervínculo" xfId="1" builtinId="8"/>
    <cellStyle name="Normal" xfId="0" builtinId="0"/>
  </cellStyles>
  <dxfs count="0"/>
  <tableStyles count="0" defaultTableStyle="TableStyleMedium9" defaultPivotStyle="PivotStyleLight16"/>
  <colors>
    <mruColors>
      <color rgb="FFE8C2D3"/>
      <color rgb="FFBC8F00"/>
      <color rgb="FF008FFA"/>
      <color rgb="FFE292D8"/>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B1:G196"/>
  <sheetViews>
    <sheetView showGridLines="0" tabSelected="1" zoomScale="110" zoomScaleNormal="110" workbookViewId="0">
      <selection activeCell="B4" sqref="B4:G4"/>
    </sheetView>
  </sheetViews>
  <sheetFormatPr baseColWidth="10" defaultColWidth="8.88671875" defaultRowHeight="14.4" x14ac:dyDescent="0.3"/>
  <cols>
    <col min="1" max="1" width="2.109375" style="1" customWidth="1"/>
    <col min="2" max="2" width="7.33203125" style="1" customWidth="1"/>
    <col min="3" max="3" width="9.88671875" style="1" customWidth="1"/>
    <col min="4" max="4" width="11.6640625" style="1" customWidth="1"/>
    <col min="5" max="5" width="11.44140625" style="1" customWidth="1"/>
    <col min="6" max="6" width="57" style="13" customWidth="1"/>
    <col min="7" max="7" width="12.109375" style="15" customWidth="1"/>
    <col min="8" max="8" width="10.77734375" style="1" bestFit="1" customWidth="1"/>
    <col min="9" max="16384" width="8.88671875" style="1"/>
  </cols>
  <sheetData>
    <row r="1" spans="2:7" x14ac:dyDescent="0.3">
      <c r="F1" s="21" t="s">
        <v>0</v>
      </c>
      <c r="G1" s="22"/>
    </row>
    <row r="2" spans="2:7" ht="14.4" customHeight="1" x14ac:dyDescent="0.3">
      <c r="B2" s="23" t="s">
        <v>201</v>
      </c>
      <c r="C2" s="23"/>
      <c r="D2" s="23"/>
      <c r="E2" s="23"/>
      <c r="F2" s="21" t="s">
        <v>8</v>
      </c>
      <c r="G2" s="22"/>
    </row>
    <row r="3" spans="2:7" x14ac:dyDescent="0.3">
      <c r="E3" s="14"/>
    </row>
    <row r="4" spans="2:7" s="2" customFormat="1" ht="41.4" customHeight="1" x14ac:dyDescent="0.25">
      <c r="B4" s="17" t="s">
        <v>11</v>
      </c>
      <c r="C4" s="18"/>
      <c r="D4" s="18"/>
      <c r="E4" s="18"/>
      <c r="F4" s="18"/>
      <c r="G4" s="19"/>
    </row>
    <row r="5" spans="2:7" s="2" customFormat="1" ht="10.8" customHeight="1" x14ac:dyDescent="0.25">
      <c r="B5" s="3"/>
      <c r="C5" s="4"/>
      <c r="D5" s="4"/>
      <c r="E5" s="4"/>
      <c r="F5" s="4"/>
      <c r="G5" s="4"/>
    </row>
    <row r="6" spans="2:7" s="6" customFormat="1" ht="36" x14ac:dyDescent="0.25">
      <c r="B6" s="5" t="s">
        <v>1</v>
      </c>
      <c r="C6" s="5" t="s">
        <v>2</v>
      </c>
      <c r="D6" s="5" t="s">
        <v>3</v>
      </c>
      <c r="E6" s="5" t="s">
        <v>4</v>
      </c>
      <c r="F6" s="5" t="s">
        <v>5</v>
      </c>
      <c r="G6" s="5" t="s">
        <v>10</v>
      </c>
    </row>
    <row r="7" spans="2:7" s="2" customFormat="1" ht="32.4" x14ac:dyDescent="0.25">
      <c r="B7" s="16" t="str">
        <f>HYPERLINK("https://www.pap.hacienda.gob.es/bdnstrans/GE/es/convocatorias/879999", "879999")</f>
        <v>879999</v>
      </c>
      <c r="C7" s="8">
        <v>46029</v>
      </c>
      <c r="D7" s="8">
        <v>46032</v>
      </c>
      <c r="E7" s="8">
        <v>46063</v>
      </c>
      <c r="F7" s="7" t="s">
        <v>12</v>
      </c>
      <c r="G7" s="9" t="s">
        <v>13</v>
      </c>
    </row>
    <row r="8" spans="2:7" s="2" customFormat="1" ht="32.4" x14ac:dyDescent="0.25">
      <c r="B8" s="16" t="str">
        <f>HYPERLINK("https://www.pap.hacienda.gob.es/bdnstrans/GE/es/convocatorias/880024", "880024")</f>
        <v>880024</v>
      </c>
      <c r="C8" s="8">
        <v>46029</v>
      </c>
      <c r="D8" s="8">
        <v>46032</v>
      </c>
      <c r="E8" s="8">
        <v>46063</v>
      </c>
      <c r="F8" s="7" t="s">
        <v>14</v>
      </c>
      <c r="G8" s="9" t="s">
        <v>13</v>
      </c>
    </row>
    <row r="9" spans="2:7" s="2" customFormat="1" ht="43.2" x14ac:dyDescent="0.25">
      <c r="B9" s="16" t="str">
        <f>HYPERLINK("https://www.pap.hacienda.gob.es/bdnstrans/GE/es/convocatorias/880030", "880030")</f>
        <v>880030</v>
      </c>
      <c r="C9" s="8">
        <v>46029</v>
      </c>
      <c r="D9" s="8">
        <v>46032</v>
      </c>
      <c r="E9" s="8">
        <v>46063</v>
      </c>
      <c r="F9" s="7" t="s">
        <v>15</v>
      </c>
      <c r="G9" s="9" t="s">
        <v>13</v>
      </c>
    </row>
    <row r="10" spans="2:7" s="2" customFormat="1" ht="43.2" x14ac:dyDescent="0.25">
      <c r="B10" s="16" t="str">
        <f>HYPERLINK("https://www.pap.hacienda.gob.es/bdnstrans/GE/es/convocatorias/880036", "880036")</f>
        <v>880036</v>
      </c>
      <c r="C10" s="8">
        <v>46029</v>
      </c>
      <c r="D10" s="8">
        <v>46032</v>
      </c>
      <c r="E10" s="8">
        <v>46063</v>
      </c>
      <c r="F10" s="7" t="s">
        <v>16</v>
      </c>
      <c r="G10" s="9" t="s">
        <v>13</v>
      </c>
    </row>
    <row r="11" spans="2:7" s="2" customFormat="1" ht="32.4" x14ac:dyDescent="0.25">
      <c r="B11" s="16" t="str">
        <f>HYPERLINK("https://www.pap.hacienda.gob.es/bdnstrans/GE/es/convocatorias/880044", "880044")</f>
        <v>880044</v>
      </c>
      <c r="C11" s="8">
        <v>46029</v>
      </c>
      <c r="D11" s="8">
        <v>46032</v>
      </c>
      <c r="E11" s="8">
        <v>46063</v>
      </c>
      <c r="F11" s="7" t="s">
        <v>17</v>
      </c>
      <c r="G11" s="9" t="s">
        <v>13</v>
      </c>
    </row>
    <row r="12" spans="2:7" s="2" customFormat="1" ht="32.4" x14ac:dyDescent="0.25">
      <c r="B12" s="16" t="str">
        <f>HYPERLINK("https://www.pap.hacienda.gob.es/bdnstrans/GE/es/convocatorias/880123", "880123")</f>
        <v>880123</v>
      </c>
      <c r="C12" s="8">
        <v>46029</v>
      </c>
      <c r="D12" s="8">
        <v>46032</v>
      </c>
      <c r="E12" s="8">
        <v>46063</v>
      </c>
      <c r="F12" s="7" t="s">
        <v>18</v>
      </c>
      <c r="G12" s="9" t="s">
        <v>13</v>
      </c>
    </row>
    <row r="13" spans="2:7" s="2" customFormat="1" ht="21.6" x14ac:dyDescent="0.25">
      <c r="B13" s="16" t="str">
        <f>HYPERLINK("https://www.pap.hacienda.gob.es/bdnstrans/GE/es/convocatorias/883146", "883146")</f>
        <v>883146</v>
      </c>
      <c r="C13" s="8">
        <v>46045</v>
      </c>
      <c r="D13" s="8" t="s">
        <v>6</v>
      </c>
      <c r="E13" s="8" t="s">
        <v>6</v>
      </c>
      <c r="F13" s="7" t="s">
        <v>19</v>
      </c>
      <c r="G13" s="9" t="s">
        <v>20</v>
      </c>
    </row>
    <row r="14" spans="2:7" s="2" customFormat="1" ht="19.2" customHeight="1" x14ac:dyDescent="0.25">
      <c r="B14" s="16" t="str">
        <f>HYPERLINK("https://www.pap.hacienda.gob.es/bdnstrans/GE/es/convocatorias/883144", "883144")</f>
        <v>883144</v>
      </c>
      <c r="C14" s="8">
        <v>46045</v>
      </c>
      <c r="D14" s="8" t="s">
        <v>6</v>
      </c>
      <c r="E14" s="8" t="s">
        <v>6</v>
      </c>
      <c r="F14" s="7" t="s">
        <v>21</v>
      </c>
      <c r="G14" s="9" t="s">
        <v>20</v>
      </c>
    </row>
    <row r="15" spans="2:7" s="2" customFormat="1" ht="21" customHeight="1" x14ac:dyDescent="0.25">
      <c r="B15" s="16" t="str">
        <f>HYPERLINK("https://www.pap.hacienda.gob.es/bdnstrans/GE/es/convocatorias/883142", "883142")</f>
        <v>883142</v>
      </c>
      <c r="C15" s="8">
        <v>46045</v>
      </c>
      <c r="D15" s="8" t="s">
        <v>6</v>
      </c>
      <c r="E15" s="8" t="s">
        <v>6</v>
      </c>
      <c r="F15" s="7" t="s">
        <v>22</v>
      </c>
      <c r="G15" s="9" t="s">
        <v>20</v>
      </c>
    </row>
    <row r="16" spans="2:7" s="2" customFormat="1" ht="21.6" x14ac:dyDescent="0.25">
      <c r="B16" s="16" t="str">
        <f>HYPERLINK("https://www.pap.hacienda.gob.es/bdnstrans/GE/es/convocatorias/883136", "883136")</f>
        <v>883136</v>
      </c>
      <c r="C16" s="8">
        <v>46045</v>
      </c>
      <c r="D16" s="8" t="s">
        <v>6</v>
      </c>
      <c r="E16" s="8" t="s">
        <v>6</v>
      </c>
      <c r="F16" s="7" t="s">
        <v>23</v>
      </c>
      <c r="G16" s="9" t="s">
        <v>20</v>
      </c>
    </row>
    <row r="17" spans="2:7" s="2" customFormat="1" ht="21.6" x14ac:dyDescent="0.25">
      <c r="B17" s="16" t="str">
        <f>HYPERLINK("https://www.pap.hacienda.gob.es/bdnstrans/GE/es/convocatorias/883130", "883130")</f>
        <v>883130</v>
      </c>
      <c r="C17" s="8">
        <v>46045</v>
      </c>
      <c r="D17" s="8" t="s">
        <v>6</v>
      </c>
      <c r="E17" s="8" t="s">
        <v>6</v>
      </c>
      <c r="F17" s="7" t="s">
        <v>24</v>
      </c>
      <c r="G17" s="9" t="s">
        <v>20</v>
      </c>
    </row>
    <row r="18" spans="2:7" s="2" customFormat="1" ht="21.6" x14ac:dyDescent="0.25">
      <c r="B18" s="16" t="str">
        <f>HYPERLINK("https://www.pap.hacienda.gob.es/bdnstrans/GE/es/convocatorias/883128", "883128")</f>
        <v>883128</v>
      </c>
      <c r="C18" s="8">
        <v>46045</v>
      </c>
      <c r="D18" s="8">
        <v>45688</v>
      </c>
      <c r="E18" s="8">
        <v>45992</v>
      </c>
      <c r="F18" s="7" t="s">
        <v>25</v>
      </c>
      <c r="G18" s="9" t="s">
        <v>20</v>
      </c>
    </row>
    <row r="19" spans="2:7" s="2" customFormat="1" ht="21.6" x14ac:dyDescent="0.25">
      <c r="B19" s="16" t="str">
        <f>HYPERLINK("https://www.pap.hacienda.gob.es/bdnstrans/GE/es/convocatorias/883126", "883126")</f>
        <v>883126</v>
      </c>
      <c r="C19" s="8">
        <v>46045</v>
      </c>
      <c r="D19" s="8" t="s">
        <v>6</v>
      </c>
      <c r="E19" s="8" t="s">
        <v>6</v>
      </c>
      <c r="F19" s="7" t="s">
        <v>26</v>
      </c>
      <c r="G19" s="9" t="s">
        <v>20</v>
      </c>
    </row>
    <row r="20" spans="2:7" s="2" customFormat="1" ht="21.6" x14ac:dyDescent="0.25">
      <c r="B20" s="16" t="str">
        <f>HYPERLINK("https://www.pap.hacienda.gob.es/bdnstrans/GE/es/convocatorias/883138", "883138")</f>
        <v>883138</v>
      </c>
      <c r="C20" s="8">
        <v>46045</v>
      </c>
      <c r="D20" s="8" t="s">
        <v>6</v>
      </c>
      <c r="E20" s="8" t="s">
        <v>6</v>
      </c>
      <c r="F20" s="7" t="s">
        <v>27</v>
      </c>
      <c r="G20" s="9" t="s">
        <v>20</v>
      </c>
    </row>
    <row r="21" spans="2:7" s="2" customFormat="1" ht="22.8" customHeight="1" x14ac:dyDescent="0.25">
      <c r="B21" s="16" t="str">
        <f>HYPERLINK("https://www.pap.hacienda.gob.es/bdnstrans/GE/es/convocatorias/883121", "883121")</f>
        <v>883121</v>
      </c>
      <c r="C21" s="8">
        <v>46045</v>
      </c>
      <c r="D21" s="8" t="s">
        <v>6</v>
      </c>
      <c r="E21" s="8" t="s">
        <v>6</v>
      </c>
      <c r="F21" s="7" t="s">
        <v>28</v>
      </c>
      <c r="G21" s="9" t="s">
        <v>20</v>
      </c>
    </row>
    <row r="22" spans="2:7" s="2" customFormat="1" ht="21.6" customHeight="1" x14ac:dyDescent="0.25">
      <c r="B22" s="16" t="str">
        <f>HYPERLINK("https://www.pap.hacienda.gob.es/bdnstrans/GE/es/convocatorias/883119", "883119")</f>
        <v>883119</v>
      </c>
      <c r="C22" s="8">
        <v>46045</v>
      </c>
      <c r="D22" s="8" t="s">
        <v>6</v>
      </c>
      <c r="E22" s="8" t="s">
        <v>6</v>
      </c>
      <c r="F22" s="7" t="s">
        <v>29</v>
      </c>
      <c r="G22" s="9" t="s">
        <v>20</v>
      </c>
    </row>
    <row r="23" spans="2:7" s="2" customFormat="1" ht="21.6" x14ac:dyDescent="0.25">
      <c r="B23" s="16" t="str">
        <f>HYPERLINK("https://www.pap.hacienda.gob.es/bdnstrans/GE/es/convocatorias/883113", "883113")</f>
        <v>883113</v>
      </c>
      <c r="C23" s="8">
        <v>46045</v>
      </c>
      <c r="D23" s="8" t="s">
        <v>6</v>
      </c>
      <c r="E23" s="8" t="s">
        <v>6</v>
      </c>
      <c r="F23" s="7" t="s">
        <v>30</v>
      </c>
      <c r="G23" s="9" t="s">
        <v>20</v>
      </c>
    </row>
    <row r="24" spans="2:7" s="2" customFormat="1" ht="21.6" x14ac:dyDescent="0.25">
      <c r="B24" s="16" t="str">
        <f>HYPERLINK("https://www.pap.hacienda.gob.es/bdnstrans/GE/es/convocatorias/883112", "883112")</f>
        <v>883112</v>
      </c>
      <c r="C24" s="8">
        <v>46045</v>
      </c>
      <c r="D24" s="8" t="s">
        <v>6</v>
      </c>
      <c r="E24" s="8" t="s">
        <v>6</v>
      </c>
      <c r="F24" s="7" t="s">
        <v>31</v>
      </c>
      <c r="G24" s="9" t="s">
        <v>20</v>
      </c>
    </row>
    <row r="25" spans="2:7" s="2" customFormat="1" ht="20.399999999999999" customHeight="1" x14ac:dyDescent="0.25">
      <c r="B25" s="16" t="str">
        <f>HYPERLINK("https://www.pap.hacienda.gob.es/bdnstrans/GE/es/convocatorias/883106", "883106")</f>
        <v>883106</v>
      </c>
      <c r="C25" s="8">
        <v>46045</v>
      </c>
      <c r="D25" s="8" t="s">
        <v>6</v>
      </c>
      <c r="E25" s="8" t="s">
        <v>6</v>
      </c>
      <c r="F25" s="7" t="s">
        <v>32</v>
      </c>
      <c r="G25" s="9" t="s">
        <v>20</v>
      </c>
    </row>
    <row r="26" spans="2:7" s="2" customFormat="1" ht="21.6" x14ac:dyDescent="0.25">
      <c r="B26" s="16" t="str">
        <f>HYPERLINK("https://www.pap.hacienda.gob.es/bdnstrans/GE/es/convocatorias/883105", "883105")</f>
        <v>883105</v>
      </c>
      <c r="C26" s="8">
        <v>46045</v>
      </c>
      <c r="D26" s="8" t="s">
        <v>6</v>
      </c>
      <c r="E26" s="8" t="s">
        <v>6</v>
      </c>
      <c r="F26" s="7" t="s">
        <v>33</v>
      </c>
      <c r="G26" s="9" t="s">
        <v>20</v>
      </c>
    </row>
    <row r="27" spans="2:7" s="2" customFormat="1" ht="21.6" x14ac:dyDescent="0.25">
      <c r="B27" s="16" t="str">
        <f>HYPERLINK("https://www.pap.hacienda.gob.es/bdnstrans/GE/es/convocatorias/883101", "883101")</f>
        <v>883101</v>
      </c>
      <c r="C27" s="8">
        <v>46045</v>
      </c>
      <c r="D27" s="8" t="s">
        <v>6</v>
      </c>
      <c r="E27" s="8" t="s">
        <v>6</v>
      </c>
      <c r="F27" s="7" t="s">
        <v>34</v>
      </c>
      <c r="G27" s="9" t="s">
        <v>20</v>
      </c>
    </row>
    <row r="28" spans="2:7" s="2" customFormat="1" ht="21.6" x14ac:dyDescent="0.25">
      <c r="B28" s="16" t="str">
        <f>HYPERLINK("https://www.pap.hacienda.gob.es/bdnstrans/GE/es/convocatorias/883123", "883123")</f>
        <v>883123</v>
      </c>
      <c r="C28" s="8">
        <v>46045</v>
      </c>
      <c r="D28" s="8" t="s">
        <v>6</v>
      </c>
      <c r="E28" s="8" t="s">
        <v>6</v>
      </c>
      <c r="F28" s="7" t="s">
        <v>35</v>
      </c>
      <c r="G28" s="9" t="s">
        <v>20</v>
      </c>
    </row>
    <row r="29" spans="2:7" s="2" customFormat="1" ht="21.6" x14ac:dyDescent="0.25">
      <c r="B29" s="16" t="str">
        <f>HYPERLINK("https://www.pap.hacienda.gob.es/bdnstrans/GE/es/convocatorias/883431", "883431")</f>
        <v>883431</v>
      </c>
      <c r="C29" s="8">
        <v>46048</v>
      </c>
      <c r="D29" s="8">
        <v>44562</v>
      </c>
      <c r="E29" s="8">
        <v>44895</v>
      </c>
      <c r="F29" s="7" t="s">
        <v>36</v>
      </c>
      <c r="G29" s="9" t="s">
        <v>20</v>
      </c>
    </row>
    <row r="30" spans="2:7" s="2" customFormat="1" ht="21.6" x14ac:dyDescent="0.25">
      <c r="B30" s="16" t="str">
        <f>HYPERLINK("https://www.pap.hacienda.gob.es/bdnstrans/GE/es/convocatorias/883679", "883679")</f>
        <v>883679</v>
      </c>
      <c r="C30" s="8">
        <v>46049</v>
      </c>
      <c r="D30" s="8">
        <v>45658</v>
      </c>
      <c r="E30" s="8">
        <v>45991</v>
      </c>
      <c r="F30" s="7" t="s">
        <v>37</v>
      </c>
      <c r="G30" s="9" t="s">
        <v>20</v>
      </c>
    </row>
    <row r="31" spans="2:7" s="2" customFormat="1" ht="21.6" x14ac:dyDescent="0.25">
      <c r="B31" s="16" t="str">
        <f>HYPERLINK("https://www.pap.hacienda.gob.es/bdnstrans/GE/es/convocatorias/883677", "883677")</f>
        <v>883677</v>
      </c>
      <c r="C31" s="8">
        <v>46049</v>
      </c>
      <c r="D31" s="8">
        <v>45658</v>
      </c>
      <c r="E31" s="8">
        <v>45991</v>
      </c>
      <c r="F31" s="7" t="s">
        <v>38</v>
      </c>
      <c r="G31" s="9" t="s">
        <v>20</v>
      </c>
    </row>
    <row r="32" spans="2:7" s="2" customFormat="1" ht="21.6" x14ac:dyDescent="0.25">
      <c r="B32" s="16" t="str">
        <f>HYPERLINK("https://www.pap.hacienda.gob.es/bdnstrans/GE/es/convocatorias/883676", "883676")</f>
        <v>883676</v>
      </c>
      <c r="C32" s="8">
        <v>46049</v>
      </c>
      <c r="D32" s="8">
        <v>45658</v>
      </c>
      <c r="E32" s="8">
        <v>45991</v>
      </c>
      <c r="F32" s="7" t="s">
        <v>39</v>
      </c>
      <c r="G32" s="9" t="s">
        <v>20</v>
      </c>
    </row>
    <row r="33" spans="2:7" s="2" customFormat="1" ht="21.6" x14ac:dyDescent="0.25">
      <c r="B33" s="16" t="str">
        <f>HYPERLINK("https://www.pap.hacienda.gob.es/bdnstrans/GE/es/convocatorias/883672", "883672")</f>
        <v>883672</v>
      </c>
      <c r="C33" s="8">
        <v>46049</v>
      </c>
      <c r="D33" s="8">
        <v>45658</v>
      </c>
      <c r="E33" s="8">
        <v>45991</v>
      </c>
      <c r="F33" s="7" t="s">
        <v>40</v>
      </c>
      <c r="G33" s="9" t="s">
        <v>20</v>
      </c>
    </row>
    <row r="34" spans="2:7" s="2" customFormat="1" ht="21.6" x14ac:dyDescent="0.25">
      <c r="B34" s="16" t="str">
        <f>HYPERLINK("https://www.pap.hacienda.gob.es/bdnstrans/GE/es/convocatorias/883671", "883671")</f>
        <v>883671</v>
      </c>
      <c r="C34" s="8">
        <v>46049</v>
      </c>
      <c r="D34" s="8">
        <v>45658</v>
      </c>
      <c r="E34" s="8">
        <v>46021</v>
      </c>
      <c r="F34" s="7" t="s">
        <v>41</v>
      </c>
      <c r="G34" s="9" t="s">
        <v>20</v>
      </c>
    </row>
    <row r="35" spans="2:7" s="2" customFormat="1" ht="21.6" x14ac:dyDescent="0.25">
      <c r="B35" s="16" t="str">
        <f>HYPERLINK("https://www.pap.hacienda.gob.es/bdnstrans/GE/es/convocatorias/883661", "883661")</f>
        <v>883661</v>
      </c>
      <c r="C35" s="8">
        <v>46049</v>
      </c>
      <c r="D35" s="8">
        <v>45292</v>
      </c>
      <c r="E35" s="8">
        <v>45626</v>
      </c>
      <c r="F35" s="7" t="s">
        <v>42</v>
      </c>
      <c r="G35" s="9" t="s">
        <v>20</v>
      </c>
    </row>
    <row r="36" spans="2:7" s="2" customFormat="1" ht="21.6" x14ac:dyDescent="0.25">
      <c r="B36" s="16" t="str">
        <f>HYPERLINK("https://www.pap.hacienda.gob.es/bdnstrans/GE/es/convocatorias/883674", "883674")</f>
        <v>883674</v>
      </c>
      <c r="C36" s="8">
        <v>46049</v>
      </c>
      <c r="D36" s="8">
        <v>45658</v>
      </c>
      <c r="E36" s="8">
        <v>45991</v>
      </c>
      <c r="F36" s="7" t="s">
        <v>43</v>
      </c>
      <c r="G36" s="9" t="s">
        <v>20</v>
      </c>
    </row>
    <row r="37" spans="2:7" s="2" customFormat="1" ht="21.6" x14ac:dyDescent="0.25">
      <c r="B37" s="16" t="str">
        <f>HYPERLINK("https://www.pap.hacienda.gob.es/bdnstrans/GE/es/convocatorias/883850", "883850")</f>
        <v>883850</v>
      </c>
      <c r="C37" s="8">
        <v>46050</v>
      </c>
      <c r="D37" s="8">
        <v>45658</v>
      </c>
      <c r="E37" s="8">
        <v>45991</v>
      </c>
      <c r="F37" s="7" t="s">
        <v>44</v>
      </c>
      <c r="G37" s="9" t="s">
        <v>20</v>
      </c>
    </row>
    <row r="38" spans="2:7" s="2" customFormat="1" ht="21.6" x14ac:dyDescent="0.25">
      <c r="B38" s="16" t="str">
        <f>HYPERLINK("https://www.pap.hacienda.gob.es/bdnstrans/GE/es/convocatorias/883895", "883895")</f>
        <v>883895</v>
      </c>
      <c r="C38" s="8">
        <v>46050</v>
      </c>
      <c r="D38" s="8">
        <v>45658</v>
      </c>
      <c r="E38" s="8">
        <v>45991</v>
      </c>
      <c r="F38" s="7" t="s">
        <v>45</v>
      </c>
      <c r="G38" s="9" t="s">
        <v>20</v>
      </c>
    </row>
    <row r="39" spans="2:7" s="2" customFormat="1" ht="21.6" x14ac:dyDescent="0.25">
      <c r="B39" s="16" t="str">
        <f>HYPERLINK("https://www.pap.hacienda.gob.es/bdnstrans/GE/es/convocatorias/883886", "883886")</f>
        <v>883886</v>
      </c>
      <c r="C39" s="8">
        <v>46050</v>
      </c>
      <c r="D39" s="8">
        <v>45658</v>
      </c>
      <c r="E39" s="8">
        <v>45991</v>
      </c>
      <c r="F39" s="7" t="s">
        <v>46</v>
      </c>
      <c r="G39" s="9" t="s">
        <v>20</v>
      </c>
    </row>
    <row r="40" spans="2:7" s="2" customFormat="1" ht="21.6" x14ac:dyDescent="0.25">
      <c r="B40" s="16" t="str">
        <f>HYPERLINK("https://www.pap.hacienda.gob.es/bdnstrans/GE/es/convocatorias/883859", "883859")</f>
        <v>883859</v>
      </c>
      <c r="C40" s="8">
        <v>46050</v>
      </c>
      <c r="D40" s="8">
        <v>45658</v>
      </c>
      <c r="E40" s="8">
        <v>45991</v>
      </c>
      <c r="F40" s="7" t="s">
        <v>47</v>
      </c>
      <c r="G40" s="9" t="s">
        <v>20</v>
      </c>
    </row>
    <row r="41" spans="2:7" s="2" customFormat="1" ht="21.6" x14ac:dyDescent="0.25">
      <c r="B41" s="16" t="str">
        <f>HYPERLINK("https://www.pap.hacienda.gob.es/bdnstrans/GE/es/convocatorias/883857", "883857")</f>
        <v>883857</v>
      </c>
      <c r="C41" s="8">
        <v>46050</v>
      </c>
      <c r="D41" s="8">
        <v>45658</v>
      </c>
      <c r="E41" s="8">
        <v>45991</v>
      </c>
      <c r="F41" s="7" t="s">
        <v>48</v>
      </c>
      <c r="G41" s="9" t="s">
        <v>20</v>
      </c>
    </row>
    <row r="42" spans="2:7" s="2" customFormat="1" ht="21.6" x14ac:dyDescent="0.25">
      <c r="B42" s="16" t="str">
        <f>HYPERLINK("https://www.pap.hacienda.gob.es/bdnstrans/GE/es/convocatorias/883856", "883856")</f>
        <v>883856</v>
      </c>
      <c r="C42" s="8">
        <v>46050</v>
      </c>
      <c r="D42" s="8">
        <v>45658</v>
      </c>
      <c r="E42" s="8">
        <v>45991</v>
      </c>
      <c r="F42" s="7" t="s">
        <v>49</v>
      </c>
      <c r="G42" s="9" t="s">
        <v>20</v>
      </c>
    </row>
    <row r="43" spans="2:7" s="2" customFormat="1" ht="21.6" x14ac:dyDescent="0.25">
      <c r="B43" s="16" t="str">
        <f>HYPERLINK("https://www.pap.hacienda.gob.es/bdnstrans/GE/es/convocatorias/883853", "883853")</f>
        <v>883853</v>
      </c>
      <c r="C43" s="8">
        <v>46050</v>
      </c>
      <c r="D43" s="8">
        <v>45658</v>
      </c>
      <c r="E43" s="8">
        <v>45991</v>
      </c>
      <c r="F43" s="7" t="s">
        <v>50</v>
      </c>
      <c r="G43" s="9" t="s">
        <v>20</v>
      </c>
    </row>
    <row r="44" spans="2:7" s="2" customFormat="1" ht="21.6" x14ac:dyDescent="0.25">
      <c r="B44" s="16" t="str">
        <f>HYPERLINK("https://www.pap.hacienda.gob.es/bdnstrans/GE/es/convocatorias/883845", "883845")</f>
        <v>883845</v>
      </c>
      <c r="C44" s="8">
        <v>46050</v>
      </c>
      <c r="D44" s="8">
        <v>45658</v>
      </c>
      <c r="E44" s="8">
        <v>45991</v>
      </c>
      <c r="F44" s="7" t="s">
        <v>51</v>
      </c>
      <c r="G44" s="9" t="s">
        <v>20</v>
      </c>
    </row>
    <row r="45" spans="2:7" s="2" customFormat="1" ht="21.6" x14ac:dyDescent="0.25">
      <c r="B45" s="16" t="str">
        <f>HYPERLINK("https://www.pap.hacienda.gob.es/bdnstrans/GE/es/convocatorias/883892", "883892")</f>
        <v>883892</v>
      </c>
      <c r="C45" s="8">
        <v>46050</v>
      </c>
      <c r="D45" s="8">
        <v>45658</v>
      </c>
      <c r="E45" s="8">
        <v>45991</v>
      </c>
      <c r="F45" s="7" t="s">
        <v>52</v>
      </c>
      <c r="G45" s="9" t="s">
        <v>20</v>
      </c>
    </row>
    <row r="46" spans="2:7" s="2" customFormat="1" ht="21.6" x14ac:dyDescent="0.25">
      <c r="B46" s="16" t="str">
        <f>HYPERLINK("https://www.pap.hacienda.gob.es/bdnstrans/GE/es/convocatorias/883808", "883808")</f>
        <v>883808</v>
      </c>
      <c r="C46" s="8">
        <v>46050</v>
      </c>
      <c r="D46" s="8">
        <v>45658</v>
      </c>
      <c r="E46" s="8">
        <v>45991</v>
      </c>
      <c r="F46" s="7" t="s">
        <v>53</v>
      </c>
      <c r="G46" s="9" t="s">
        <v>20</v>
      </c>
    </row>
    <row r="47" spans="2:7" s="2" customFormat="1" ht="21.6" x14ac:dyDescent="0.25">
      <c r="B47" s="16" t="str">
        <f>HYPERLINK("https://www.pap.hacienda.gob.es/bdnstrans/GE/es/convocatorias/883782", "883782")</f>
        <v>883782</v>
      </c>
      <c r="C47" s="8">
        <v>46050</v>
      </c>
      <c r="D47" s="8">
        <v>45658</v>
      </c>
      <c r="E47" s="8">
        <v>45991</v>
      </c>
      <c r="F47" s="7" t="s">
        <v>54</v>
      </c>
      <c r="G47" s="9" t="s">
        <v>20</v>
      </c>
    </row>
    <row r="48" spans="2:7" s="2" customFormat="1" ht="21.6" x14ac:dyDescent="0.25">
      <c r="B48" s="16" t="str">
        <f>HYPERLINK("https://www.pap.hacienda.gob.es/bdnstrans/GE/es/convocatorias/883794", "883794")</f>
        <v>883794</v>
      </c>
      <c r="C48" s="8">
        <v>46050</v>
      </c>
      <c r="D48" s="8">
        <v>45658</v>
      </c>
      <c r="E48" s="8">
        <v>45991</v>
      </c>
      <c r="F48" s="7" t="s">
        <v>55</v>
      </c>
      <c r="G48" s="9" t="s">
        <v>20</v>
      </c>
    </row>
    <row r="49" spans="2:7" s="2" customFormat="1" ht="21.6" x14ac:dyDescent="0.25">
      <c r="B49" s="16" t="str">
        <f>HYPERLINK("https://www.pap.hacienda.gob.es/bdnstrans/GE/es/convocatorias/883795", "883795")</f>
        <v>883795</v>
      </c>
      <c r="C49" s="8">
        <v>46050</v>
      </c>
      <c r="D49" s="8">
        <v>45658</v>
      </c>
      <c r="E49" s="8">
        <v>45991</v>
      </c>
      <c r="F49" s="7" t="s">
        <v>56</v>
      </c>
      <c r="G49" s="9" t="s">
        <v>20</v>
      </c>
    </row>
    <row r="50" spans="2:7" s="2" customFormat="1" ht="21.6" x14ac:dyDescent="0.25">
      <c r="B50" s="16" t="str">
        <f>HYPERLINK("https://www.pap.hacienda.gob.es/bdnstrans/GE/es/convocatorias/883841", "883841")</f>
        <v>883841</v>
      </c>
      <c r="C50" s="8">
        <v>46050</v>
      </c>
      <c r="D50" s="8">
        <v>45658</v>
      </c>
      <c r="E50" s="8">
        <v>45991</v>
      </c>
      <c r="F50" s="7" t="s">
        <v>57</v>
      </c>
      <c r="G50" s="9" t="s">
        <v>20</v>
      </c>
    </row>
    <row r="51" spans="2:7" s="2" customFormat="1" ht="21.6" x14ac:dyDescent="0.25">
      <c r="B51" s="16" t="str">
        <f>HYPERLINK("https://www.pap.hacienda.gob.es/bdnstrans/GE/es/convocatorias/883800", "883800")</f>
        <v>883800</v>
      </c>
      <c r="C51" s="8">
        <v>46050</v>
      </c>
      <c r="D51" s="8">
        <v>45658</v>
      </c>
      <c r="E51" s="8">
        <v>45991</v>
      </c>
      <c r="F51" s="7" t="s">
        <v>58</v>
      </c>
      <c r="G51" s="9" t="s">
        <v>20</v>
      </c>
    </row>
    <row r="52" spans="2:7" s="2" customFormat="1" ht="21.6" x14ac:dyDescent="0.25">
      <c r="B52" s="16" t="str">
        <f>HYPERLINK("https://www.pap.hacienda.gob.es/bdnstrans/GE/es/convocatorias/883797", "883797")</f>
        <v>883797</v>
      </c>
      <c r="C52" s="8">
        <v>46050</v>
      </c>
      <c r="D52" s="8">
        <v>45658</v>
      </c>
      <c r="E52" s="8">
        <v>45991</v>
      </c>
      <c r="F52" s="7" t="s">
        <v>59</v>
      </c>
      <c r="G52" s="9" t="s">
        <v>20</v>
      </c>
    </row>
    <row r="53" spans="2:7" s="2" customFormat="1" ht="21.6" x14ac:dyDescent="0.25">
      <c r="B53" s="16" t="str">
        <f>HYPERLINK("https://www.pap.hacienda.gob.es/bdnstrans/GE/es/convocatorias/883805", "883805")</f>
        <v>883805</v>
      </c>
      <c r="C53" s="8">
        <v>46050</v>
      </c>
      <c r="D53" s="8">
        <v>45658</v>
      </c>
      <c r="E53" s="8">
        <v>45991</v>
      </c>
      <c r="F53" s="7" t="s">
        <v>60</v>
      </c>
      <c r="G53" s="9" t="s">
        <v>20</v>
      </c>
    </row>
    <row r="54" spans="2:7" s="2" customFormat="1" ht="32.4" x14ac:dyDescent="0.25">
      <c r="B54" s="16" t="str">
        <f>HYPERLINK("https://www.pap.hacienda.gob.es/bdnstrans/GE/es/convocatorias/887249", "887249")</f>
        <v>887249</v>
      </c>
      <c r="C54" s="8">
        <v>46066</v>
      </c>
      <c r="D54" s="8">
        <v>46071</v>
      </c>
      <c r="E54" s="8">
        <v>46090</v>
      </c>
      <c r="F54" s="7" t="s">
        <v>61</v>
      </c>
      <c r="G54" s="9" t="s">
        <v>13</v>
      </c>
    </row>
    <row r="55" spans="2:7" s="2" customFormat="1" ht="32.4" x14ac:dyDescent="0.25">
      <c r="B55" s="16" t="str">
        <f>HYPERLINK("https://www.pap.hacienda.gob.es/bdnstrans/GE/es/convocatorias/887697", "887697")</f>
        <v>887697</v>
      </c>
      <c r="C55" s="8">
        <v>46070</v>
      </c>
      <c r="D55" s="8">
        <v>46072</v>
      </c>
      <c r="E55" s="8">
        <v>46092</v>
      </c>
      <c r="F55" s="7" t="s">
        <v>62</v>
      </c>
      <c r="G55" s="9" t="s">
        <v>13</v>
      </c>
    </row>
    <row r="56" spans="2:7" s="2" customFormat="1" ht="32.4" x14ac:dyDescent="0.25">
      <c r="B56" s="16" t="str">
        <f>HYPERLINK("https://www.pap.hacienda.gob.es/bdnstrans/GE/es/convocatorias/889412", "889412")</f>
        <v>889412</v>
      </c>
      <c r="C56" s="8">
        <v>46077</v>
      </c>
      <c r="D56" s="8" t="s">
        <v>6</v>
      </c>
      <c r="E56" s="8" t="s">
        <v>6</v>
      </c>
      <c r="F56" s="7" t="s">
        <v>63</v>
      </c>
      <c r="G56" s="9" t="s">
        <v>13</v>
      </c>
    </row>
    <row r="57" spans="2:7" s="2" customFormat="1" ht="32.4" x14ac:dyDescent="0.25">
      <c r="B57" s="16" t="str">
        <f>HYPERLINK("https://www.pap.hacienda.gob.es/bdnstrans/GE/es/convocatorias/889421", "889421")</f>
        <v>889421</v>
      </c>
      <c r="C57" s="8">
        <v>46077</v>
      </c>
      <c r="D57" s="8" t="s">
        <v>6</v>
      </c>
      <c r="E57" s="8" t="s">
        <v>6</v>
      </c>
      <c r="F57" s="7" t="s">
        <v>64</v>
      </c>
      <c r="G57" s="9" t="s">
        <v>13</v>
      </c>
    </row>
    <row r="58" spans="2:7" s="2" customFormat="1" ht="43.2" x14ac:dyDescent="0.25">
      <c r="B58" s="16" t="str">
        <f>HYPERLINK("https://www.pap.hacienda.gob.es/bdnstrans/GE/es/convocatorias/889479", "889479")</f>
        <v>889479</v>
      </c>
      <c r="C58" s="8">
        <v>46078</v>
      </c>
      <c r="D58" s="8" t="s">
        <v>6</v>
      </c>
      <c r="E58" s="8" t="s">
        <v>6</v>
      </c>
      <c r="F58" s="7" t="s">
        <v>65</v>
      </c>
      <c r="G58" s="9" t="s">
        <v>13</v>
      </c>
    </row>
    <row r="59" spans="2:7" s="2" customFormat="1" ht="43.2" x14ac:dyDescent="0.25">
      <c r="B59" s="16" t="str">
        <f>HYPERLINK("https://www.pap.hacienda.gob.es/bdnstrans/GE/es/convocatorias/891011", "891011")</f>
        <v>891011</v>
      </c>
      <c r="C59" s="8">
        <v>46085</v>
      </c>
      <c r="D59" s="8">
        <v>46088</v>
      </c>
      <c r="E59" s="8">
        <v>46107</v>
      </c>
      <c r="F59" s="7" t="s">
        <v>66</v>
      </c>
      <c r="G59" s="9" t="s">
        <v>13</v>
      </c>
    </row>
    <row r="60" spans="2:7" s="2" customFormat="1" ht="32.4" x14ac:dyDescent="0.25">
      <c r="B60" s="16" t="str">
        <f>HYPERLINK("https://www.pap.hacienda.gob.es/bdnstrans/GE/es/convocatorias/890898", "890898")</f>
        <v>890898</v>
      </c>
      <c r="C60" s="8">
        <v>46085</v>
      </c>
      <c r="D60" s="8">
        <v>46091</v>
      </c>
      <c r="E60" s="8">
        <v>46111</v>
      </c>
      <c r="F60" s="7" t="s">
        <v>67</v>
      </c>
      <c r="G60" s="9" t="s">
        <v>13</v>
      </c>
    </row>
    <row r="61" spans="2:7" s="2" customFormat="1" ht="32.4" x14ac:dyDescent="0.25">
      <c r="B61" s="16" t="str">
        <f>HYPERLINK("https://www.pap.hacienda.gob.es/bdnstrans/GE/es/convocatorias/891566", "891566")</f>
        <v>891566</v>
      </c>
      <c r="C61" s="8">
        <v>46087</v>
      </c>
      <c r="D61" s="8" t="s">
        <v>6</v>
      </c>
      <c r="E61" s="8" t="s">
        <v>6</v>
      </c>
      <c r="F61" s="7" t="s">
        <v>68</v>
      </c>
      <c r="G61" s="9" t="s">
        <v>13</v>
      </c>
    </row>
    <row r="62" spans="2:7" s="2" customFormat="1" ht="32.4" x14ac:dyDescent="0.25">
      <c r="B62" s="16" t="str">
        <f>HYPERLINK("https://www.pap.hacienda.gob.es/bdnstrans/GE/es/convocatorias/891892", "891892")</f>
        <v>891892</v>
      </c>
      <c r="C62" s="8">
        <v>46090</v>
      </c>
      <c r="D62" s="8" t="s">
        <v>6</v>
      </c>
      <c r="E62" s="8" t="s">
        <v>6</v>
      </c>
      <c r="F62" s="7" t="s">
        <v>69</v>
      </c>
      <c r="G62" s="9" t="s">
        <v>13</v>
      </c>
    </row>
    <row r="63" spans="2:7" s="2" customFormat="1" ht="32.4" x14ac:dyDescent="0.25">
      <c r="B63" s="16" t="str">
        <f>HYPERLINK("https://www.pap.hacienda.gob.es/bdnstrans/GE/es/convocatorias/892067", "892067")</f>
        <v>892067</v>
      </c>
      <c r="C63" s="8">
        <v>46091</v>
      </c>
      <c r="D63" s="8" t="s">
        <v>6</v>
      </c>
      <c r="E63" s="8" t="s">
        <v>6</v>
      </c>
      <c r="F63" s="7" t="s">
        <v>70</v>
      </c>
      <c r="G63" s="9" t="s">
        <v>13</v>
      </c>
    </row>
    <row r="64" spans="2:7" s="2" customFormat="1" ht="32.4" x14ac:dyDescent="0.25">
      <c r="B64" s="16" t="str">
        <f>HYPERLINK("https://www.pap.hacienda.gob.es/bdnstrans/GE/es/convocatorias/892078", "892078")</f>
        <v>892078</v>
      </c>
      <c r="C64" s="8">
        <v>46091</v>
      </c>
      <c r="D64" s="8">
        <v>46093</v>
      </c>
      <c r="E64" s="8">
        <v>46114</v>
      </c>
      <c r="F64" s="7" t="s">
        <v>71</v>
      </c>
      <c r="G64" s="9" t="s">
        <v>13</v>
      </c>
    </row>
    <row r="65" spans="2:7" s="2" customFormat="1" ht="32.4" x14ac:dyDescent="0.25">
      <c r="B65" s="16" t="str">
        <f>HYPERLINK("https://www.pap.hacienda.gob.es/bdnstrans/GE/es/convocatorias/892127", "892127")</f>
        <v>892127</v>
      </c>
      <c r="C65" s="8">
        <v>46091</v>
      </c>
      <c r="D65" s="8" t="s">
        <v>6</v>
      </c>
      <c r="E65" s="8" t="s">
        <v>6</v>
      </c>
      <c r="F65" s="7" t="s">
        <v>72</v>
      </c>
      <c r="G65" s="9" t="s">
        <v>13</v>
      </c>
    </row>
    <row r="66" spans="2:7" s="2" customFormat="1" ht="32.4" x14ac:dyDescent="0.25">
      <c r="B66" s="16" t="str">
        <f>HYPERLINK("https://www.pap.hacienda.gob.es/bdnstrans/GE/es/convocatorias/892135", "892135")</f>
        <v>892135</v>
      </c>
      <c r="C66" s="8">
        <v>46091</v>
      </c>
      <c r="D66" s="8" t="s">
        <v>6</v>
      </c>
      <c r="E66" s="8" t="s">
        <v>6</v>
      </c>
      <c r="F66" s="7" t="s">
        <v>73</v>
      </c>
      <c r="G66" s="9" t="s">
        <v>13</v>
      </c>
    </row>
    <row r="67" spans="2:7" s="2" customFormat="1" ht="43.2" x14ac:dyDescent="0.25">
      <c r="B67" s="16" t="str">
        <f>HYPERLINK("https://www.pap.hacienda.gob.es/bdnstrans/GE/es/convocatorias/892370", "892370")</f>
        <v>892370</v>
      </c>
      <c r="C67" s="8">
        <v>46092</v>
      </c>
      <c r="D67" s="8" t="s">
        <v>6</v>
      </c>
      <c r="E67" s="8" t="s">
        <v>6</v>
      </c>
      <c r="F67" s="7" t="s">
        <v>74</v>
      </c>
      <c r="G67" s="9" t="s">
        <v>13</v>
      </c>
    </row>
    <row r="68" spans="2:7" s="2" customFormat="1" ht="32.4" x14ac:dyDescent="0.25">
      <c r="B68" s="16" t="str">
        <f>HYPERLINK("https://www.pap.hacienda.gob.es/bdnstrans/GE/es/convocatorias/892384", "892384")</f>
        <v>892384</v>
      </c>
      <c r="C68" s="8">
        <v>46092</v>
      </c>
      <c r="D68" s="8" t="s">
        <v>6</v>
      </c>
      <c r="E68" s="8" t="s">
        <v>6</v>
      </c>
      <c r="F68" s="7" t="s">
        <v>75</v>
      </c>
      <c r="G68" s="9" t="s">
        <v>13</v>
      </c>
    </row>
    <row r="69" spans="2:7" s="2" customFormat="1" ht="32.4" x14ac:dyDescent="0.25">
      <c r="B69" s="16" t="str">
        <f>HYPERLINK("https://www.pap.hacienda.gob.es/bdnstrans/GE/es/convocatorias/892385", "892385")</f>
        <v>892385</v>
      </c>
      <c r="C69" s="8">
        <v>46092</v>
      </c>
      <c r="D69" s="8" t="s">
        <v>6</v>
      </c>
      <c r="E69" s="8" t="s">
        <v>6</v>
      </c>
      <c r="F69" s="7" t="s">
        <v>76</v>
      </c>
      <c r="G69" s="9" t="s">
        <v>13</v>
      </c>
    </row>
    <row r="70" spans="2:7" s="2" customFormat="1" ht="32.4" x14ac:dyDescent="0.25">
      <c r="B70" s="16" t="str">
        <f>HYPERLINK("https://www.pap.hacienda.gob.es/bdnstrans/GE/es/convocatorias/892525", "892525")</f>
        <v>892525</v>
      </c>
      <c r="C70" s="8">
        <v>46092</v>
      </c>
      <c r="D70" s="8" t="s">
        <v>6</v>
      </c>
      <c r="E70" s="8" t="s">
        <v>6</v>
      </c>
      <c r="F70" s="7" t="s">
        <v>77</v>
      </c>
      <c r="G70" s="9" t="s">
        <v>13</v>
      </c>
    </row>
    <row r="71" spans="2:7" s="2" customFormat="1" ht="43.2" x14ac:dyDescent="0.25">
      <c r="B71" s="16" t="str">
        <f>HYPERLINK("https://www.pap.hacienda.gob.es/bdnstrans/GE/es/convocatorias/892542", "892542")</f>
        <v>892542</v>
      </c>
      <c r="C71" s="8">
        <v>46092</v>
      </c>
      <c r="D71" s="8" t="s">
        <v>6</v>
      </c>
      <c r="E71" s="8" t="s">
        <v>6</v>
      </c>
      <c r="F71" s="7" t="s">
        <v>78</v>
      </c>
      <c r="G71" s="9" t="s">
        <v>13</v>
      </c>
    </row>
    <row r="72" spans="2:7" s="2" customFormat="1" ht="32.4" x14ac:dyDescent="0.25">
      <c r="B72" s="16" t="str">
        <f>HYPERLINK("https://www.pap.hacienda.gob.es/bdnstrans/GE/es/convocatorias/893301", "893301")</f>
        <v>893301</v>
      </c>
      <c r="C72" s="8">
        <v>46097</v>
      </c>
      <c r="D72" s="8" t="s">
        <v>6</v>
      </c>
      <c r="E72" s="8" t="s">
        <v>6</v>
      </c>
      <c r="F72" s="7" t="s">
        <v>79</v>
      </c>
      <c r="G72" s="9" t="s">
        <v>13</v>
      </c>
    </row>
    <row r="73" spans="2:7" s="2" customFormat="1" ht="32.4" x14ac:dyDescent="0.25">
      <c r="B73" s="16" t="str">
        <f>HYPERLINK("https://www.pap.hacienda.gob.es/bdnstrans/GE/es/convocatorias/893167", "893167")</f>
        <v>893167</v>
      </c>
      <c r="C73" s="8">
        <v>46097</v>
      </c>
      <c r="D73" s="8" t="s">
        <v>6</v>
      </c>
      <c r="E73" s="8" t="s">
        <v>6</v>
      </c>
      <c r="F73" s="7" t="s">
        <v>80</v>
      </c>
      <c r="G73" s="9" t="s">
        <v>13</v>
      </c>
    </row>
    <row r="74" spans="2:7" s="2" customFormat="1" ht="32.4" x14ac:dyDescent="0.25">
      <c r="B74" s="16" t="str">
        <f>HYPERLINK("https://www.pap.hacienda.gob.es/bdnstrans/GE/es/convocatorias/893183", "893183")</f>
        <v>893183</v>
      </c>
      <c r="C74" s="8">
        <v>46097</v>
      </c>
      <c r="D74" s="8" t="s">
        <v>6</v>
      </c>
      <c r="E74" s="8" t="s">
        <v>6</v>
      </c>
      <c r="F74" s="7" t="s">
        <v>81</v>
      </c>
      <c r="G74" s="9" t="s">
        <v>13</v>
      </c>
    </row>
    <row r="75" spans="2:7" s="2" customFormat="1" ht="21.6" x14ac:dyDescent="0.25">
      <c r="B75" s="16" t="str">
        <f>HYPERLINK("https://www.pap.hacienda.gob.es/bdnstrans/GE/es/convocatorias/893932", "893932")</f>
        <v>893932</v>
      </c>
      <c r="C75" s="8">
        <v>46099</v>
      </c>
      <c r="D75" s="8">
        <v>46063</v>
      </c>
      <c r="E75" s="8">
        <v>46099</v>
      </c>
      <c r="F75" s="7" t="s">
        <v>82</v>
      </c>
      <c r="G75" s="9" t="s">
        <v>20</v>
      </c>
    </row>
    <row r="76" spans="2:7" s="2" customFormat="1" ht="32.4" x14ac:dyDescent="0.25">
      <c r="B76" s="16" t="str">
        <f>HYPERLINK("https://www.pap.hacienda.gob.es/bdnstrans/GE/es/convocatorias/893977", "893977")</f>
        <v>893977</v>
      </c>
      <c r="C76" s="8">
        <v>46099</v>
      </c>
      <c r="D76" s="8" t="s">
        <v>6</v>
      </c>
      <c r="E76" s="8" t="s">
        <v>6</v>
      </c>
      <c r="F76" s="7" t="s">
        <v>83</v>
      </c>
      <c r="G76" s="9" t="s">
        <v>13</v>
      </c>
    </row>
    <row r="77" spans="2:7" s="2" customFormat="1" ht="32.4" x14ac:dyDescent="0.25">
      <c r="B77" s="16" t="str">
        <f>HYPERLINK("https://www.pap.hacienda.gob.es/bdnstrans/GE/es/convocatorias/893995", "893995")</f>
        <v>893995</v>
      </c>
      <c r="C77" s="8">
        <v>46099</v>
      </c>
      <c r="D77" s="8">
        <v>46105</v>
      </c>
      <c r="E77" s="8">
        <v>46125</v>
      </c>
      <c r="F77" s="7" t="s">
        <v>7</v>
      </c>
      <c r="G77" s="9" t="s">
        <v>13</v>
      </c>
    </row>
    <row r="78" spans="2:7" s="2" customFormat="1" ht="32.4" x14ac:dyDescent="0.25">
      <c r="B78" s="16" t="str">
        <f>HYPERLINK("https://www.pap.hacienda.gob.es/bdnstrans/GE/es/convocatorias/893997", "893997")</f>
        <v>893997</v>
      </c>
      <c r="C78" s="8">
        <v>46099</v>
      </c>
      <c r="D78" s="8">
        <v>46105</v>
      </c>
      <c r="E78" s="8">
        <v>46125</v>
      </c>
      <c r="F78" s="7" t="s">
        <v>84</v>
      </c>
      <c r="G78" s="9" t="s">
        <v>13</v>
      </c>
    </row>
    <row r="79" spans="2:7" s="2" customFormat="1" ht="32.4" x14ac:dyDescent="0.25">
      <c r="B79" s="16" t="str">
        <f>HYPERLINK("https://www.pap.hacienda.gob.es/bdnstrans/GE/es/convocatorias/894675", "894675")</f>
        <v>894675</v>
      </c>
      <c r="C79" s="8">
        <v>46104</v>
      </c>
      <c r="D79" s="8" t="s">
        <v>6</v>
      </c>
      <c r="E79" s="8" t="s">
        <v>6</v>
      </c>
      <c r="F79" s="7" t="s">
        <v>85</v>
      </c>
      <c r="G79" s="9" t="s">
        <v>13</v>
      </c>
    </row>
    <row r="80" spans="2:7" s="2" customFormat="1" ht="21.6" x14ac:dyDescent="0.25">
      <c r="B80" s="16" t="str">
        <f>HYPERLINK("https://www.pap.hacienda.gob.es/bdnstrans/GE/es/convocatorias/895703", "895703")</f>
        <v>895703</v>
      </c>
      <c r="C80" s="8">
        <v>46108</v>
      </c>
      <c r="D80" s="8" t="s">
        <v>6</v>
      </c>
      <c r="E80" s="8" t="s">
        <v>6</v>
      </c>
      <c r="F80" s="7" t="s">
        <v>86</v>
      </c>
      <c r="G80" s="9" t="s">
        <v>20</v>
      </c>
    </row>
    <row r="81" spans="2:7" s="2" customFormat="1" ht="21.6" x14ac:dyDescent="0.25">
      <c r="B81" s="16" t="str">
        <f>HYPERLINK("https://www.pap.hacienda.gob.es/bdnstrans/GE/es/convocatorias/895727", "895727")</f>
        <v>895727</v>
      </c>
      <c r="C81" s="8">
        <v>46108</v>
      </c>
      <c r="D81" s="8" t="s">
        <v>6</v>
      </c>
      <c r="E81" s="8" t="s">
        <v>6</v>
      </c>
      <c r="F81" s="7" t="s">
        <v>87</v>
      </c>
      <c r="G81" s="9" t="s">
        <v>20</v>
      </c>
    </row>
    <row r="82" spans="2:7" s="2" customFormat="1" ht="32.4" x14ac:dyDescent="0.25">
      <c r="B82" s="16" t="str">
        <f>HYPERLINK("https://www.pap.hacienda.gob.es/bdnstrans/GE/es/convocatorias/896512", "896512")</f>
        <v>896512</v>
      </c>
      <c r="C82" s="8">
        <v>46112</v>
      </c>
      <c r="D82" s="8" t="s">
        <v>6</v>
      </c>
      <c r="E82" s="8">
        <v>46248</v>
      </c>
      <c r="F82" s="7" t="s">
        <v>88</v>
      </c>
      <c r="G82" s="9" t="s">
        <v>13</v>
      </c>
    </row>
    <row r="83" spans="2:7" s="2" customFormat="1" ht="32.4" x14ac:dyDescent="0.25">
      <c r="B83" s="16" t="str">
        <f>HYPERLINK("https://www.pap.hacienda.gob.es/bdnstrans/GE/es/convocatorias/896753", "896753")</f>
        <v>896753</v>
      </c>
      <c r="C83" s="8">
        <v>46113</v>
      </c>
      <c r="D83" s="8">
        <v>46120</v>
      </c>
      <c r="E83" s="8">
        <v>46139</v>
      </c>
      <c r="F83" s="7" t="s">
        <v>89</v>
      </c>
      <c r="G83" s="9" t="s">
        <v>13</v>
      </c>
    </row>
    <row r="84" spans="2:7" s="2" customFormat="1" ht="32.4" x14ac:dyDescent="0.25">
      <c r="B84" s="16" t="str">
        <f>HYPERLINK("https://www.pap.hacienda.gob.es/bdnstrans/GE/es/convocatorias/896843", "896843")</f>
        <v>896843</v>
      </c>
      <c r="C84" s="8">
        <v>46114</v>
      </c>
      <c r="D84" s="8" t="s">
        <v>6</v>
      </c>
      <c r="E84" s="8" t="s">
        <v>6</v>
      </c>
      <c r="F84" s="7" t="s">
        <v>90</v>
      </c>
      <c r="G84" s="9" t="s">
        <v>13</v>
      </c>
    </row>
    <row r="85" spans="2:7" s="2" customFormat="1" ht="43.2" x14ac:dyDescent="0.25">
      <c r="B85" s="16" t="str">
        <f>HYPERLINK("https://www.pap.hacienda.gob.es/bdnstrans/GE/es/convocatorias/896846", "896846")</f>
        <v>896846</v>
      </c>
      <c r="C85" s="8">
        <v>46114</v>
      </c>
      <c r="D85" s="8" t="s">
        <v>6</v>
      </c>
      <c r="E85" s="8" t="s">
        <v>6</v>
      </c>
      <c r="F85" s="7" t="s">
        <v>91</v>
      </c>
      <c r="G85" s="9" t="s">
        <v>13</v>
      </c>
    </row>
    <row r="86" spans="2:7" s="2" customFormat="1" ht="32.4" x14ac:dyDescent="0.25">
      <c r="B86" s="16" t="str">
        <f>HYPERLINK("https://www.pap.hacienda.gob.es/bdnstrans/GE/es/convocatorias/897322", "897322")</f>
        <v>897322</v>
      </c>
      <c r="C86" s="8">
        <v>46119</v>
      </c>
      <c r="D86" s="8" t="s">
        <v>6</v>
      </c>
      <c r="E86" s="8">
        <v>46157</v>
      </c>
      <c r="F86" s="7" t="s">
        <v>92</v>
      </c>
      <c r="G86" s="9" t="s">
        <v>13</v>
      </c>
    </row>
    <row r="87" spans="2:7" s="2" customFormat="1" ht="32.4" x14ac:dyDescent="0.25">
      <c r="B87" s="16" t="str">
        <f>HYPERLINK("https://www.pap.hacienda.gob.es/bdnstrans/GE/es/convocatorias/897311", "897311")</f>
        <v>897311</v>
      </c>
      <c r="C87" s="8">
        <v>46119</v>
      </c>
      <c r="D87" s="8" t="s">
        <v>6</v>
      </c>
      <c r="E87" s="8">
        <v>46142</v>
      </c>
      <c r="F87" s="7" t="s">
        <v>93</v>
      </c>
      <c r="G87" s="9" t="s">
        <v>13</v>
      </c>
    </row>
    <row r="88" spans="2:7" s="2" customFormat="1" ht="32.4" x14ac:dyDescent="0.25">
      <c r="B88" s="16" t="str">
        <f>HYPERLINK("https://www.pap.hacienda.gob.es/bdnstrans/GE/es/convocatorias/897043", "897043")</f>
        <v>897043</v>
      </c>
      <c r="C88" s="8">
        <v>46119</v>
      </c>
      <c r="D88" s="8" t="s">
        <v>6</v>
      </c>
      <c r="E88" s="8" t="s">
        <v>6</v>
      </c>
      <c r="F88" s="7" t="s">
        <v>94</v>
      </c>
      <c r="G88" s="9" t="s">
        <v>13</v>
      </c>
    </row>
    <row r="89" spans="2:7" s="2" customFormat="1" ht="32.4" x14ac:dyDescent="0.25">
      <c r="B89" s="16" t="str">
        <f>HYPERLINK("https://www.pap.hacienda.gob.es/bdnstrans/GE/es/convocatorias/897094", "897094")</f>
        <v>897094</v>
      </c>
      <c r="C89" s="8">
        <v>46119</v>
      </c>
      <c r="D89" s="8" t="s">
        <v>6</v>
      </c>
      <c r="E89" s="8" t="s">
        <v>6</v>
      </c>
      <c r="F89" s="7" t="s">
        <v>95</v>
      </c>
      <c r="G89" s="9" t="s">
        <v>13</v>
      </c>
    </row>
    <row r="90" spans="2:7" s="2" customFormat="1" ht="32.4" x14ac:dyDescent="0.25">
      <c r="B90" s="16" t="str">
        <f>HYPERLINK("https://www.pap.hacienda.gob.es/bdnstrans/GE/es/convocatorias/897229", "897229")</f>
        <v>897229</v>
      </c>
      <c r="C90" s="8">
        <v>46119</v>
      </c>
      <c r="D90" s="8" t="s">
        <v>6</v>
      </c>
      <c r="E90" s="8" t="s">
        <v>6</v>
      </c>
      <c r="F90" s="7" t="s">
        <v>96</v>
      </c>
      <c r="G90" s="9" t="s">
        <v>13</v>
      </c>
    </row>
    <row r="91" spans="2:7" s="2" customFormat="1" ht="21.6" x14ac:dyDescent="0.25">
      <c r="B91" s="16" t="str">
        <f>HYPERLINK("https://www.pap.hacienda.gob.es/bdnstrans/GE/es/convocatorias/897627", "897627")</f>
        <v>897627</v>
      </c>
      <c r="C91" s="8">
        <v>46120</v>
      </c>
      <c r="D91" s="8" t="s">
        <v>6</v>
      </c>
      <c r="E91" s="8" t="s">
        <v>6</v>
      </c>
      <c r="F91" s="7" t="s">
        <v>97</v>
      </c>
      <c r="G91" s="9" t="s">
        <v>20</v>
      </c>
    </row>
    <row r="92" spans="2:7" s="2" customFormat="1" ht="21.6" x14ac:dyDescent="0.25">
      <c r="B92" s="16" t="str">
        <f>HYPERLINK("https://www.pap.hacienda.gob.es/bdnstrans/GE/es/convocatorias/897441", "897441")</f>
        <v>897441</v>
      </c>
      <c r="C92" s="8">
        <v>46120</v>
      </c>
      <c r="D92" s="8" t="s">
        <v>6</v>
      </c>
      <c r="E92" s="8" t="s">
        <v>6</v>
      </c>
      <c r="F92" s="7" t="s">
        <v>98</v>
      </c>
      <c r="G92" s="9" t="s">
        <v>20</v>
      </c>
    </row>
    <row r="93" spans="2:7" s="2" customFormat="1" ht="32.4" x14ac:dyDescent="0.25">
      <c r="B93" s="16" t="str">
        <f>HYPERLINK("https://www.pap.hacienda.gob.es/bdnstrans/GE/es/convocatorias/897549", "897549")</f>
        <v>897549</v>
      </c>
      <c r="C93" s="8">
        <v>46120</v>
      </c>
      <c r="D93" s="8" t="s">
        <v>6</v>
      </c>
      <c r="E93" s="8" t="s">
        <v>6</v>
      </c>
      <c r="F93" s="7" t="s">
        <v>99</v>
      </c>
      <c r="G93" s="9" t="s">
        <v>13</v>
      </c>
    </row>
    <row r="94" spans="2:7" s="2" customFormat="1" ht="21.6" x14ac:dyDescent="0.25">
      <c r="B94" s="16" t="str">
        <f>HYPERLINK("https://www.pap.hacienda.gob.es/bdnstrans/GE/es/convocatorias/897617", "897617")</f>
        <v>897617</v>
      </c>
      <c r="C94" s="8">
        <v>46120</v>
      </c>
      <c r="D94" s="8" t="s">
        <v>6</v>
      </c>
      <c r="E94" s="8" t="s">
        <v>6</v>
      </c>
      <c r="F94" s="7" t="s">
        <v>100</v>
      </c>
      <c r="G94" s="9" t="s">
        <v>20</v>
      </c>
    </row>
    <row r="95" spans="2:7" s="2" customFormat="1" ht="21.6" x14ac:dyDescent="0.25">
      <c r="B95" s="16" t="str">
        <f>HYPERLINK("https://www.pap.hacienda.gob.es/bdnstrans/GE/es/convocatorias/897659", "897659")</f>
        <v>897659</v>
      </c>
      <c r="C95" s="8">
        <v>46120</v>
      </c>
      <c r="D95" s="8" t="s">
        <v>6</v>
      </c>
      <c r="E95" s="8" t="s">
        <v>6</v>
      </c>
      <c r="F95" s="7" t="s">
        <v>101</v>
      </c>
      <c r="G95" s="9" t="s">
        <v>20</v>
      </c>
    </row>
    <row r="96" spans="2:7" s="2" customFormat="1" ht="32.4" x14ac:dyDescent="0.25">
      <c r="B96" s="16" t="str">
        <f>HYPERLINK("https://www.pap.hacienda.gob.es/bdnstrans/GE/es/convocatorias/898009", "898009")</f>
        <v>898009</v>
      </c>
      <c r="C96" s="8">
        <v>46122</v>
      </c>
      <c r="D96" s="8" t="s">
        <v>6</v>
      </c>
      <c r="E96" s="8" t="s">
        <v>6</v>
      </c>
      <c r="F96" s="7" t="s">
        <v>102</v>
      </c>
      <c r="G96" s="9" t="s">
        <v>13</v>
      </c>
    </row>
    <row r="97" spans="2:7" s="2" customFormat="1" ht="21.6" x14ac:dyDescent="0.25">
      <c r="B97" s="16" t="str">
        <f>HYPERLINK("https://www.pap.hacienda.gob.es/bdnstrans/GE/es/convocatorias/898001", "898001")</f>
        <v>898001</v>
      </c>
      <c r="C97" s="8">
        <v>46122</v>
      </c>
      <c r="D97" s="8">
        <v>46121</v>
      </c>
      <c r="E97" s="8">
        <v>46341</v>
      </c>
      <c r="F97" s="7" t="s">
        <v>103</v>
      </c>
      <c r="G97" s="9" t="s">
        <v>20</v>
      </c>
    </row>
    <row r="98" spans="2:7" s="2" customFormat="1" ht="21.6" x14ac:dyDescent="0.25">
      <c r="B98" s="16" t="str">
        <f>HYPERLINK("https://www.pap.hacienda.gob.es/bdnstrans/GE/es/convocatorias/898064", "898064")</f>
        <v>898064</v>
      </c>
      <c r="C98" s="8">
        <v>46122</v>
      </c>
      <c r="D98" s="8" t="s">
        <v>6</v>
      </c>
      <c r="E98" s="8" t="s">
        <v>6</v>
      </c>
      <c r="F98" s="7" t="s">
        <v>104</v>
      </c>
      <c r="G98" s="9" t="s">
        <v>20</v>
      </c>
    </row>
    <row r="99" spans="2:7" s="2" customFormat="1" ht="32.4" x14ac:dyDescent="0.25">
      <c r="B99" s="16" t="str">
        <f>HYPERLINK("https://www.pap.hacienda.gob.es/bdnstrans/GE/es/convocatorias/898421", "898421")</f>
        <v>898421</v>
      </c>
      <c r="C99" s="8">
        <v>46125</v>
      </c>
      <c r="D99" s="8" t="s">
        <v>6</v>
      </c>
      <c r="E99" s="8" t="s">
        <v>6</v>
      </c>
      <c r="F99" s="7" t="s">
        <v>105</v>
      </c>
      <c r="G99" s="9" t="s">
        <v>13</v>
      </c>
    </row>
    <row r="100" spans="2:7" s="2" customFormat="1" ht="32.4" x14ac:dyDescent="0.25">
      <c r="B100" s="16" t="str">
        <f>HYPERLINK("https://www.pap.hacienda.gob.es/bdnstrans/GE/es/convocatorias/898379", "898379")</f>
        <v>898379</v>
      </c>
      <c r="C100" s="8">
        <v>46125</v>
      </c>
      <c r="D100" s="8">
        <v>46128</v>
      </c>
      <c r="E100" s="8">
        <v>46147</v>
      </c>
      <c r="F100" s="7" t="s">
        <v>106</v>
      </c>
      <c r="G100" s="9" t="s">
        <v>13</v>
      </c>
    </row>
    <row r="101" spans="2:7" s="2" customFormat="1" ht="21.6" x14ac:dyDescent="0.25">
      <c r="B101" s="16" t="str">
        <f>HYPERLINK("https://www.pap.hacienda.gob.es/bdnstrans/GE/es/convocatorias/899085", "899085")</f>
        <v>899085</v>
      </c>
      <c r="C101" s="8">
        <v>46127</v>
      </c>
      <c r="D101" s="8" t="s">
        <v>6</v>
      </c>
      <c r="E101" s="8" t="s">
        <v>6</v>
      </c>
      <c r="F101" s="7" t="s">
        <v>107</v>
      </c>
      <c r="G101" s="9" t="s">
        <v>20</v>
      </c>
    </row>
    <row r="102" spans="2:7" s="2" customFormat="1" ht="32.4" x14ac:dyDescent="0.25">
      <c r="B102" s="16" t="str">
        <f>HYPERLINK("https://www.pap.hacienda.gob.es/bdnstrans/GE/es/convocatorias/899109", "899109")</f>
        <v>899109</v>
      </c>
      <c r="C102" s="8">
        <v>46127</v>
      </c>
      <c r="D102" s="8" t="s">
        <v>6</v>
      </c>
      <c r="E102" s="8" t="s">
        <v>6</v>
      </c>
      <c r="F102" s="7" t="s">
        <v>108</v>
      </c>
      <c r="G102" s="9" t="s">
        <v>20</v>
      </c>
    </row>
    <row r="103" spans="2:7" s="2" customFormat="1" ht="32.4" x14ac:dyDescent="0.25">
      <c r="B103" s="16" t="str">
        <f>HYPERLINK("https://www.pap.hacienda.gob.es/bdnstrans/GE/es/convocatorias/899861", "899861")</f>
        <v>899861</v>
      </c>
      <c r="C103" s="8">
        <v>46132</v>
      </c>
      <c r="D103" s="8" t="s">
        <v>6</v>
      </c>
      <c r="E103" s="8" t="s">
        <v>6</v>
      </c>
      <c r="F103" s="7" t="s">
        <v>109</v>
      </c>
      <c r="G103" s="9" t="s">
        <v>13</v>
      </c>
    </row>
    <row r="104" spans="2:7" s="2" customFormat="1" ht="32.4" x14ac:dyDescent="0.25">
      <c r="B104" s="16" t="str">
        <f>HYPERLINK("https://www.pap.hacienda.gob.es/bdnstrans/GE/es/convocatorias/900387", "900387")</f>
        <v>900387</v>
      </c>
      <c r="C104" s="8">
        <v>46133</v>
      </c>
      <c r="D104" s="8" t="s">
        <v>6</v>
      </c>
      <c r="E104" s="8" t="s">
        <v>6</v>
      </c>
      <c r="F104" s="7" t="s">
        <v>110</v>
      </c>
      <c r="G104" s="9" t="s">
        <v>13</v>
      </c>
    </row>
    <row r="105" spans="2:7" s="2" customFormat="1" ht="21.6" x14ac:dyDescent="0.25">
      <c r="B105" s="16" t="str">
        <f>HYPERLINK("https://www.pap.hacienda.gob.es/bdnstrans/GE/es/convocatorias/900593", "900593")</f>
        <v>900593</v>
      </c>
      <c r="C105" s="8">
        <v>46134</v>
      </c>
      <c r="D105" s="8">
        <v>46084</v>
      </c>
      <c r="E105" s="8">
        <v>46133</v>
      </c>
      <c r="F105" s="7" t="s">
        <v>111</v>
      </c>
      <c r="G105" s="9" t="s">
        <v>20</v>
      </c>
    </row>
    <row r="106" spans="2:7" s="2" customFormat="1" ht="21.6" x14ac:dyDescent="0.25">
      <c r="B106" s="16" t="str">
        <f>HYPERLINK("https://www.pap.hacienda.gob.es/bdnstrans/GE/es/convocatorias/901200", "901200")</f>
        <v>901200</v>
      </c>
      <c r="C106" s="8">
        <v>46135</v>
      </c>
      <c r="D106" s="8" t="s">
        <v>6</v>
      </c>
      <c r="E106" s="8" t="s">
        <v>6</v>
      </c>
      <c r="F106" s="7" t="s">
        <v>112</v>
      </c>
      <c r="G106" s="9" t="s">
        <v>20</v>
      </c>
    </row>
    <row r="107" spans="2:7" s="2" customFormat="1" ht="21.6" x14ac:dyDescent="0.25">
      <c r="B107" s="16" t="str">
        <f>HYPERLINK("https://www.pap.hacienda.gob.es/bdnstrans/GE/es/convocatorias/900992", "900992")</f>
        <v>900992</v>
      </c>
      <c r="C107" s="8">
        <v>46135</v>
      </c>
      <c r="D107" s="8">
        <v>46106</v>
      </c>
      <c r="E107" s="8">
        <v>46134</v>
      </c>
      <c r="F107" s="7" t="s">
        <v>113</v>
      </c>
      <c r="G107" s="9" t="s">
        <v>20</v>
      </c>
    </row>
    <row r="108" spans="2:7" s="2" customFormat="1" ht="32.4" x14ac:dyDescent="0.25">
      <c r="B108" s="16" t="str">
        <f>HYPERLINK("https://www.pap.hacienda.gob.es/bdnstrans/GE/es/convocatorias/901065", "901065")</f>
        <v>901065</v>
      </c>
      <c r="C108" s="8">
        <v>46135</v>
      </c>
      <c r="D108" s="8" t="s">
        <v>6</v>
      </c>
      <c r="E108" s="8" t="s">
        <v>6</v>
      </c>
      <c r="F108" s="7" t="s">
        <v>114</v>
      </c>
      <c r="G108" s="9" t="s">
        <v>20</v>
      </c>
    </row>
    <row r="109" spans="2:7" s="2" customFormat="1" ht="21.6" x14ac:dyDescent="0.25">
      <c r="B109" s="16" t="str">
        <f>HYPERLINK("https://www.pap.hacienda.gob.es/bdnstrans/GE/es/convocatorias/901140", "901140")</f>
        <v>901140</v>
      </c>
      <c r="C109" s="8">
        <v>46135</v>
      </c>
      <c r="D109" s="8" t="s">
        <v>6</v>
      </c>
      <c r="E109" s="8" t="s">
        <v>6</v>
      </c>
      <c r="F109" s="7" t="s">
        <v>115</v>
      </c>
      <c r="G109" s="9" t="s">
        <v>20</v>
      </c>
    </row>
    <row r="110" spans="2:7" s="2" customFormat="1" ht="21.6" x14ac:dyDescent="0.25">
      <c r="B110" s="16" t="str">
        <f>HYPERLINK("https://www.pap.hacienda.gob.es/bdnstrans/GE/es/convocatorias/901754", "901754")</f>
        <v>901754</v>
      </c>
      <c r="C110" s="8">
        <v>46139</v>
      </c>
      <c r="D110" s="8" t="s">
        <v>6</v>
      </c>
      <c r="E110" s="8" t="s">
        <v>6</v>
      </c>
      <c r="F110" s="7" t="s">
        <v>116</v>
      </c>
      <c r="G110" s="9" t="s">
        <v>20</v>
      </c>
    </row>
    <row r="111" spans="2:7" s="2" customFormat="1" ht="32.4" x14ac:dyDescent="0.25">
      <c r="B111" s="16" t="str">
        <f>HYPERLINK("https://www.pap.hacienda.gob.es/bdnstrans/GE/es/convocatorias/901688", "901688")</f>
        <v>901688</v>
      </c>
      <c r="C111" s="8">
        <v>46139</v>
      </c>
      <c r="D111" s="8" t="s">
        <v>6</v>
      </c>
      <c r="E111" s="8" t="s">
        <v>6</v>
      </c>
      <c r="F111" s="7" t="s">
        <v>117</v>
      </c>
      <c r="G111" s="9" t="s">
        <v>20</v>
      </c>
    </row>
    <row r="112" spans="2:7" s="2" customFormat="1" ht="32.4" x14ac:dyDescent="0.25">
      <c r="B112" s="16" t="str">
        <f>HYPERLINK("https://www.pap.hacienda.gob.es/bdnstrans/GE/es/convocatorias/901994", "901994")</f>
        <v>901994</v>
      </c>
      <c r="C112" s="8">
        <v>46140</v>
      </c>
      <c r="D112" s="8" t="s">
        <v>6</v>
      </c>
      <c r="E112" s="8" t="s">
        <v>6</v>
      </c>
      <c r="F112" s="7" t="s">
        <v>118</v>
      </c>
      <c r="G112" s="9" t="s">
        <v>13</v>
      </c>
    </row>
    <row r="113" spans="2:7" s="2" customFormat="1" ht="32.4" x14ac:dyDescent="0.25">
      <c r="B113" s="16" t="str">
        <f>HYPERLINK("https://www.pap.hacienda.gob.es/bdnstrans/GE/es/convocatorias/902162", "902162")</f>
        <v>902162</v>
      </c>
      <c r="C113" s="8">
        <v>46140</v>
      </c>
      <c r="D113" s="8" t="s">
        <v>6</v>
      </c>
      <c r="E113" s="8" t="s">
        <v>6</v>
      </c>
      <c r="F113" s="7" t="s">
        <v>119</v>
      </c>
      <c r="G113" s="9" t="s">
        <v>13</v>
      </c>
    </row>
    <row r="114" spans="2:7" s="2" customFormat="1" ht="32.4" x14ac:dyDescent="0.25">
      <c r="B114" s="16" t="str">
        <f>HYPERLINK("https://www.pap.hacienda.gob.es/bdnstrans/GE/es/convocatorias/902840", "902840")</f>
        <v>902840</v>
      </c>
      <c r="C114" s="8">
        <v>46142</v>
      </c>
      <c r="D114" s="8" t="s">
        <v>6</v>
      </c>
      <c r="E114" s="8" t="s">
        <v>6</v>
      </c>
      <c r="F114" s="7" t="s">
        <v>120</v>
      </c>
      <c r="G114" s="9" t="s">
        <v>13</v>
      </c>
    </row>
    <row r="115" spans="2:7" s="2" customFormat="1" ht="21.6" x14ac:dyDescent="0.25">
      <c r="B115" s="16" t="str">
        <f>HYPERLINK("https://www.pap.hacienda.gob.es/bdnstrans/GE/es/convocatorias/903857", "903857")</f>
        <v>903857</v>
      </c>
      <c r="C115" s="8">
        <v>46148</v>
      </c>
      <c r="D115" s="8" t="s">
        <v>6</v>
      </c>
      <c r="E115" s="8" t="s">
        <v>6</v>
      </c>
      <c r="F115" s="7" t="s">
        <v>121</v>
      </c>
      <c r="G115" s="9" t="s">
        <v>20</v>
      </c>
    </row>
    <row r="116" spans="2:7" s="2" customFormat="1" ht="32.4" x14ac:dyDescent="0.25">
      <c r="B116" s="16" t="str">
        <f>HYPERLINK("https://www.pap.hacienda.gob.es/bdnstrans/GE/es/convocatorias/904420", "904420")</f>
        <v>904420</v>
      </c>
      <c r="C116" s="8">
        <v>46150</v>
      </c>
      <c r="D116" s="8" t="s">
        <v>6</v>
      </c>
      <c r="E116" s="8">
        <v>46188</v>
      </c>
      <c r="F116" s="7" t="s">
        <v>122</v>
      </c>
      <c r="G116" s="9" t="s">
        <v>13</v>
      </c>
    </row>
    <row r="117" spans="2:7" s="2" customFormat="1" ht="32.4" x14ac:dyDescent="0.25">
      <c r="B117" s="16" t="str">
        <f>HYPERLINK("https://www.pap.hacienda.gob.es/bdnstrans/GE/es/convocatorias/904296", "904296")</f>
        <v>904296</v>
      </c>
      <c r="C117" s="8">
        <v>46150</v>
      </c>
      <c r="D117" s="8" t="s">
        <v>6</v>
      </c>
      <c r="E117" s="8" t="s">
        <v>6</v>
      </c>
      <c r="F117" s="7" t="s">
        <v>123</v>
      </c>
      <c r="G117" s="9" t="s">
        <v>13</v>
      </c>
    </row>
    <row r="118" spans="2:7" s="2" customFormat="1" ht="32.4" x14ac:dyDescent="0.25">
      <c r="B118" s="16" t="str">
        <f>HYPERLINK("https://www.pap.hacienda.gob.es/bdnstrans/GE/es/convocatorias/904297", "904297")</f>
        <v>904297</v>
      </c>
      <c r="C118" s="8">
        <v>46150</v>
      </c>
      <c r="D118" s="8" t="s">
        <v>6</v>
      </c>
      <c r="E118" s="8" t="s">
        <v>6</v>
      </c>
      <c r="F118" s="7" t="s">
        <v>124</v>
      </c>
      <c r="G118" s="9" t="s">
        <v>13</v>
      </c>
    </row>
    <row r="119" spans="2:7" s="2" customFormat="1" ht="21.6" x14ac:dyDescent="0.25">
      <c r="B119" s="16" t="str">
        <f>HYPERLINK("https://www.pap.hacienda.gob.es/bdnstrans/GE/es/convocatorias/904776", "904776")</f>
        <v>904776</v>
      </c>
      <c r="C119" s="8">
        <v>46153</v>
      </c>
      <c r="D119" s="8" t="s">
        <v>6</v>
      </c>
      <c r="E119" s="8" t="s">
        <v>6</v>
      </c>
      <c r="F119" s="7" t="s">
        <v>125</v>
      </c>
      <c r="G119" s="9" t="s">
        <v>20</v>
      </c>
    </row>
    <row r="120" spans="2:7" s="2" customFormat="1" ht="32.4" x14ac:dyDescent="0.25">
      <c r="B120" s="16" t="str">
        <f>HYPERLINK("https://www.pap.hacienda.gob.es/bdnstrans/GE/es/convocatorias/904757", "904757")</f>
        <v>904757</v>
      </c>
      <c r="C120" s="8">
        <v>46153</v>
      </c>
      <c r="D120" s="8" t="s">
        <v>6</v>
      </c>
      <c r="E120" s="8" t="s">
        <v>6</v>
      </c>
      <c r="F120" s="7" t="s">
        <v>126</v>
      </c>
      <c r="G120" s="9" t="s">
        <v>20</v>
      </c>
    </row>
    <row r="121" spans="2:7" s="2" customFormat="1" ht="32.4" x14ac:dyDescent="0.25">
      <c r="B121" s="16" t="str">
        <f>HYPERLINK("https://www.pap.hacienda.gob.es/bdnstrans/GE/es/convocatorias/904790", "904790")</f>
        <v>904790</v>
      </c>
      <c r="C121" s="8">
        <v>46153</v>
      </c>
      <c r="D121" s="8" t="s">
        <v>6</v>
      </c>
      <c r="E121" s="8" t="s">
        <v>6</v>
      </c>
      <c r="F121" s="7" t="s">
        <v>127</v>
      </c>
      <c r="G121" s="9" t="s">
        <v>20</v>
      </c>
    </row>
    <row r="122" spans="2:7" s="2" customFormat="1" ht="21.6" x14ac:dyDescent="0.25">
      <c r="B122" s="16" t="str">
        <f>HYPERLINK("https://www.pap.hacienda.gob.es/bdnstrans/GE/es/convocatorias/904750", "904750")</f>
        <v>904750</v>
      </c>
      <c r="C122" s="8">
        <v>46153</v>
      </c>
      <c r="D122" s="8" t="s">
        <v>6</v>
      </c>
      <c r="E122" s="8" t="s">
        <v>6</v>
      </c>
      <c r="F122" s="7" t="s">
        <v>128</v>
      </c>
      <c r="G122" s="9" t="s">
        <v>20</v>
      </c>
    </row>
    <row r="123" spans="2:7" s="2" customFormat="1" ht="21.6" x14ac:dyDescent="0.25">
      <c r="B123" s="16" t="str">
        <f>HYPERLINK("https://www.pap.hacienda.gob.es/bdnstrans/GE/es/convocatorias/904730", "904730")</f>
        <v>904730</v>
      </c>
      <c r="C123" s="8">
        <v>46153</v>
      </c>
      <c r="D123" s="8" t="s">
        <v>6</v>
      </c>
      <c r="E123" s="8" t="s">
        <v>6</v>
      </c>
      <c r="F123" s="7" t="s">
        <v>129</v>
      </c>
      <c r="G123" s="9" t="s">
        <v>20</v>
      </c>
    </row>
    <row r="124" spans="2:7" s="2" customFormat="1" ht="21.6" x14ac:dyDescent="0.25">
      <c r="B124" s="16" t="str">
        <f>HYPERLINK("https://www.pap.hacienda.gob.es/bdnstrans/GE/es/convocatorias/904630", "904630")</f>
        <v>904630</v>
      </c>
      <c r="C124" s="8">
        <v>46153</v>
      </c>
      <c r="D124" s="8" t="s">
        <v>6</v>
      </c>
      <c r="E124" s="8" t="s">
        <v>6</v>
      </c>
      <c r="F124" s="7" t="s">
        <v>130</v>
      </c>
      <c r="G124" s="9" t="s">
        <v>20</v>
      </c>
    </row>
    <row r="125" spans="2:7" s="2" customFormat="1" ht="21.6" x14ac:dyDescent="0.25">
      <c r="B125" s="16" t="str">
        <f>HYPERLINK("https://www.pap.hacienda.gob.es/bdnstrans/GE/es/convocatorias/904593", "904593")</f>
        <v>904593</v>
      </c>
      <c r="C125" s="8">
        <v>46153</v>
      </c>
      <c r="D125" s="8" t="s">
        <v>6</v>
      </c>
      <c r="E125" s="8" t="s">
        <v>6</v>
      </c>
      <c r="F125" s="7" t="s">
        <v>131</v>
      </c>
      <c r="G125" s="9" t="s">
        <v>20</v>
      </c>
    </row>
    <row r="126" spans="2:7" s="2" customFormat="1" ht="21.6" x14ac:dyDescent="0.25">
      <c r="B126" s="16" t="str">
        <f>HYPERLINK("https://www.pap.hacienda.gob.es/bdnstrans/GE/es/convocatorias/904566", "904566")</f>
        <v>904566</v>
      </c>
      <c r="C126" s="8">
        <v>46153</v>
      </c>
      <c r="D126" s="8" t="s">
        <v>6</v>
      </c>
      <c r="E126" s="8" t="s">
        <v>6</v>
      </c>
      <c r="F126" s="7" t="s">
        <v>132</v>
      </c>
      <c r="G126" s="9" t="s">
        <v>20</v>
      </c>
    </row>
    <row r="127" spans="2:7" s="2" customFormat="1" ht="32.4" x14ac:dyDescent="0.25">
      <c r="B127" s="16" t="str">
        <f>HYPERLINK("https://www.pap.hacienda.gob.es/bdnstrans/GE/es/convocatorias/904738", "904738")</f>
        <v>904738</v>
      </c>
      <c r="C127" s="8">
        <v>46153</v>
      </c>
      <c r="D127" s="8" t="s">
        <v>6</v>
      </c>
      <c r="E127" s="8" t="s">
        <v>6</v>
      </c>
      <c r="F127" s="7" t="s">
        <v>133</v>
      </c>
      <c r="G127" s="9" t="s">
        <v>20</v>
      </c>
    </row>
    <row r="128" spans="2:7" s="2" customFormat="1" ht="21.6" x14ac:dyDescent="0.25">
      <c r="B128" s="16" t="str">
        <f>HYPERLINK("https://www.pap.hacienda.gob.es/bdnstrans/GE/es/convocatorias/905696", "905696")</f>
        <v>905696</v>
      </c>
      <c r="C128" s="8">
        <v>46156</v>
      </c>
      <c r="D128" s="8" t="s">
        <v>6</v>
      </c>
      <c r="E128" s="8" t="s">
        <v>6</v>
      </c>
      <c r="F128" s="7" t="s">
        <v>134</v>
      </c>
      <c r="G128" s="9" t="s">
        <v>20</v>
      </c>
    </row>
    <row r="129" spans="2:7" s="2" customFormat="1" ht="21.6" x14ac:dyDescent="0.25">
      <c r="B129" s="16" t="str">
        <f>HYPERLINK("https://www.pap.hacienda.gob.es/bdnstrans/GE/es/convocatorias/905757", "905757")</f>
        <v>905757</v>
      </c>
      <c r="C129" s="8">
        <v>46156</v>
      </c>
      <c r="D129" s="8" t="s">
        <v>6</v>
      </c>
      <c r="E129" s="8" t="s">
        <v>6</v>
      </c>
      <c r="F129" s="7" t="s">
        <v>135</v>
      </c>
      <c r="G129" s="9" t="s">
        <v>20</v>
      </c>
    </row>
    <row r="130" spans="2:7" s="2" customFormat="1" ht="21.6" x14ac:dyDescent="0.25">
      <c r="B130" s="16" t="str">
        <f>HYPERLINK("https://www.pap.hacienda.gob.es/bdnstrans/GE/es/convocatorias/905753", "905753")</f>
        <v>905753</v>
      </c>
      <c r="C130" s="8">
        <v>46156</v>
      </c>
      <c r="D130" s="8" t="s">
        <v>6</v>
      </c>
      <c r="E130" s="8" t="s">
        <v>6</v>
      </c>
      <c r="F130" s="7" t="s">
        <v>136</v>
      </c>
      <c r="G130" s="9" t="s">
        <v>20</v>
      </c>
    </row>
    <row r="131" spans="2:7" s="2" customFormat="1" ht="21.6" x14ac:dyDescent="0.25">
      <c r="B131" s="16" t="str">
        <f>HYPERLINK("https://www.pap.hacienda.gob.es/bdnstrans/GE/es/convocatorias/905731", "905731")</f>
        <v>905731</v>
      </c>
      <c r="C131" s="8">
        <v>46156</v>
      </c>
      <c r="D131" s="8" t="s">
        <v>6</v>
      </c>
      <c r="E131" s="8" t="s">
        <v>6</v>
      </c>
      <c r="F131" s="7" t="s">
        <v>137</v>
      </c>
      <c r="G131" s="9" t="s">
        <v>20</v>
      </c>
    </row>
    <row r="132" spans="2:7" s="2" customFormat="1" ht="21.6" x14ac:dyDescent="0.25">
      <c r="B132" s="16" t="str">
        <f>HYPERLINK("https://www.pap.hacienda.gob.es/bdnstrans/GE/es/convocatorias/905718", "905718")</f>
        <v>905718</v>
      </c>
      <c r="C132" s="8">
        <v>46156</v>
      </c>
      <c r="D132" s="8" t="s">
        <v>6</v>
      </c>
      <c r="E132" s="8" t="s">
        <v>6</v>
      </c>
      <c r="F132" s="7" t="s">
        <v>138</v>
      </c>
      <c r="G132" s="9" t="s">
        <v>20</v>
      </c>
    </row>
    <row r="133" spans="2:7" s="2" customFormat="1" ht="32.4" x14ac:dyDescent="0.25">
      <c r="B133" s="16" t="str">
        <f>HYPERLINK("https://www.pap.hacienda.gob.es/bdnstrans/GE/es/convocatorias/905681", "905681")</f>
        <v>905681</v>
      </c>
      <c r="C133" s="8">
        <v>46156</v>
      </c>
      <c r="D133" s="8" t="s">
        <v>6</v>
      </c>
      <c r="E133" s="8" t="s">
        <v>6</v>
      </c>
      <c r="F133" s="7" t="s">
        <v>139</v>
      </c>
      <c r="G133" s="9" t="s">
        <v>20</v>
      </c>
    </row>
    <row r="134" spans="2:7" s="2" customFormat="1" ht="21.6" x14ac:dyDescent="0.25">
      <c r="B134" s="16" t="str">
        <f>HYPERLINK("https://www.pap.hacienda.gob.es/bdnstrans/GE/es/convocatorias/905674", "905674")</f>
        <v>905674</v>
      </c>
      <c r="C134" s="8">
        <v>46156</v>
      </c>
      <c r="D134" s="8" t="s">
        <v>6</v>
      </c>
      <c r="E134" s="8" t="s">
        <v>6</v>
      </c>
      <c r="F134" s="7" t="s">
        <v>140</v>
      </c>
      <c r="G134" s="9" t="s">
        <v>20</v>
      </c>
    </row>
    <row r="135" spans="2:7" s="2" customFormat="1" ht="21.6" x14ac:dyDescent="0.25">
      <c r="B135" s="16" t="str">
        <f>HYPERLINK("https://www.pap.hacienda.gob.es/bdnstrans/GE/es/convocatorias/905665", "905665")</f>
        <v>905665</v>
      </c>
      <c r="C135" s="8">
        <v>46156</v>
      </c>
      <c r="D135" s="8" t="s">
        <v>6</v>
      </c>
      <c r="E135" s="8" t="s">
        <v>6</v>
      </c>
      <c r="F135" s="7" t="s">
        <v>141</v>
      </c>
      <c r="G135" s="9" t="s">
        <v>20</v>
      </c>
    </row>
    <row r="136" spans="2:7" s="2" customFormat="1" ht="21.6" x14ac:dyDescent="0.25">
      <c r="B136" s="16" t="str">
        <f>HYPERLINK("https://www.pap.hacienda.gob.es/bdnstrans/GE/es/convocatorias/905581", "905581")</f>
        <v>905581</v>
      </c>
      <c r="C136" s="8">
        <v>46156</v>
      </c>
      <c r="D136" s="8" t="s">
        <v>6</v>
      </c>
      <c r="E136" s="8" t="s">
        <v>6</v>
      </c>
      <c r="F136" s="7" t="s">
        <v>142</v>
      </c>
      <c r="G136" s="9" t="s">
        <v>20</v>
      </c>
    </row>
    <row r="137" spans="2:7" s="2" customFormat="1" ht="21.6" x14ac:dyDescent="0.25">
      <c r="B137" s="16" t="str">
        <f>HYPERLINK("https://www.pap.hacienda.gob.es/bdnstrans/GE/es/convocatorias/905571", "905571")</f>
        <v>905571</v>
      </c>
      <c r="C137" s="8">
        <v>46156</v>
      </c>
      <c r="D137" s="8" t="s">
        <v>6</v>
      </c>
      <c r="E137" s="8" t="s">
        <v>6</v>
      </c>
      <c r="F137" s="7" t="s">
        <v>143</v>
      </c>
      <c r="G137" s="9" t="s">
        <v>20</v>
      </c>
    </row>
    <row r="138" spans="2:7" s="2" customFormat="1" ht="32.4" x14ac:dyDescent="0.25">
      <c r="B138" s="16" t="str">
        <f>HYPERLINK("https://www.pap.hacienda.gob.es/bdnstrans/GE/es/convocatorias/905689", "905689")</f>
        <v>905689</v>
      </c>
      <c r="C138" s="8">
        <v>46156</v>
      </c>
      <c r="D138" s="8" t="s">
        <v>6</v>
      </c>
      <c r="E138" s="8" t="s">
        <v>6</v>
      </c>
      <c r="F138" s="7" t="s">
        <v>144</v>
      </c>
      <c r="G138" s="9" t="s">
        <v>20</v>
      </c>
    </row>
    <row r="139" spans="2:7" s="2" customFormat="1" ht="32.4" x14ac:dyDescent="0.25">
      <c r="B139" s="16" t="str">
        <f>HYPERLINK("https://www.pap.hacienda.gob.es/bdnstrans/GE/es/convocatorias/906041", "906041")</f>
        <v>906041</v>
      </c>
      <c r="C139" s="8">
        <v>46157</v>
      </c>
      <c r="D139" s="8" t="s">
        <v>6</v>
      </c>
      <c r="E139" s="8" t="s">
        <v>6</v>
      </c>
      <c r="F139" s="7" t="s">
        <v>145</v>
      </c>
      <c r="G139" s="9" t="s">
        <v>13</v>
      </c>
    </row>
    <row r="140" spans="2:7" s="2" customFormat="1" ht="21.6" x14ac:dyDescent="0.25">
      <c r="B140" s="16" t="str">
        <f>HYPERLINK("https://www.pap.hacienda.gob.es/bdnstrans/GE/es/convocatorias/906841", "906841")</f>
        <v>906841</v>
      </c>
      <c r="C140" s="8">
        <v>46162</v>
      </c>
      <c r="D140" s="8">
        <v>46078</v>
      </c>
      <c r="E140" s="8">
        <v>46127</v>
      </c>
      <c r="F140" s="7" t="s">
        <v>146</v>
      </c>
      <c r="G140" s="9" t="s">
        <v>20</v>
      </c>
    </row>
    <row r="141" spans="2:7" s="2" customFormat="1" ht="21.6" x14ac:dyDescent="0.25">
      <c r="B141" s="16" t="str">
        <f>HYPERLINK("https://www.pap.hacienda.gob.es/bdnstrans/GE/es/convocatorias/906872", "906872")</f>
        <v>906872</v>
      </c>
      <c r="C141" s="8">
        <v>46162</v>
      </c>
      <c r="D141" s="8">
        <v>46077</v>
      </c>
      <c r="E141" s="8">
        <v>46121</v>
      </c>
      <c r="F141" s="7" t="s">
        <v>147</v>
      </c>
      <c r="G141" s="9" t="s">
        <v>20</v>
      </c>
    </row>
    <row r="142" spans="2:7" s="2" customFormat="1" ht="32.4" x14ac:dyDescent="0.25">
      <c r="B142" s="16" t="str">
        <f>HYPERLINK("https://www.pap.hacienda.gob.es/bdnstrans/GE/es/convocatorias/906726", "906726")</f>
        <v>906726</v>
      </c>
      <c r="C142" s="8">
        <v>46162</v>
      </c>
      <c r="D142" s="8" t="s">
        <v>6</v>
      </c>
      <c r="E142" s="8">
        <v>46218</v>
      </c>
      <c r="F142" s="7" t="s">
        <v>148</v>
      </c>
      <c r="G142" s="9" t="s">
        <v>13</v>
      </c>
    </row>
    <row r="143" spans="2:7" s="2" customFormat="1" ht="21.6" x14ac:dyDescent="0.25">
      <c r="B143" s="16" t="str">
        <f>HYPERLINK("https://www.pap.hacienda.gob.es/bdnstrans/GE/es/convocatorias/906786", "906786")</f>
        <v>906786</v>
      </c>
      <c r="C143" s="8">
        <v>46162</v>
      </c>
      <c r="D143" s="8">
        <v>46120</v>
      </c>
      <c r="E143" s="8">
        <v>46121</v>
      </c>
      <c r="F143" s="7" t="s">
        <v>149</v>
      </c>
      <c r="G143" s="9" t="s">
        <v>20</v>
      </c>
    </row>
    <row r="144" spans="2:7" s="2" customFormat="1" ht="21.6" x14ac:dyDescent="0.25">
      <c r="B144" s="16" t="str">
        <f>HYPERLINK("https://www.pap.hacienda.gob.es/bdnstrans/GE/es/convocatorias/906910", "906910")</f>
        <v>906910</v>
      </c>
      <c r="C144" s="8">
        <v>46162</v>
      </c>
      <c r="D144" s="8">
        <v>46077</v>
      </c>
      <c r="E144" s="8">
        <v>46122</v>
      </c>
      <c r="F144" s="7" t="s">
        <v>150</v>
      </c>
      <c r="G144" s="9" t="s">
        <v>20</v>
      </c>
    </row>
    <row r="145" spans="2:7" s="2" customFormat="1" ht="21.6" x14ac:dyDescent="0.25">
      <c r="B145" s="16" t="str">
        <f>HYPERLINK("https://www.pap.hacienda.gob.es/bdnstrans/GE/es/convocatorias/907826", "907826")</f>
        <v>907826</v>
      </c>
      <c r="C145" s="8">
        <v>46167</v>
      </c>
      <c r="D145" s="8">
        <v>46135</v>
      </c>
      <c r="E145" s="8">
        <v>46167</v>
      </c>
      <c r="F145" s="7" t="s">
        <v>151</v>
      </c>
      <c r="G145" s="9" t="s">
        <v>20</v>
      </c>
    </row>
    <row r="146" spans="2:7" s="2" customFormat="1" ht="21.6" x14ac:dyDescent="0.25">
      <c r="B146" s="16" t="str">
        <f>HYPERLINK("https://www.pap.hacienda.gob.es/bdnstrans/GE/es/convocatorias/908182", "908182")</f>
        <v>908182</v>
      </c>
      <c r="C146" s="8">
        <v>46168</v>
      </c>
      <c r="D146" s="8">
        <v>46152</v>
      </c>
      <c r="E146" s="8">
        <v>46156</v>
      </c>
      <c r="F146" s="7" t="s">
        <v>152</v>
      </c>
      <c r="G146" s="9" t="s">
        <v>20</v>
      </c>
    </row>
    <row r="147" spans="2:7" s="2" customFormat="1" ht="32.4" x14ac:dyDescent="0.25">
      <c r="B147" s="16" t="str">
        <f>HYPERLINK("https://www.pap.hacienda.gob.es/bdnstrans/GE/es/convocatorias/908133", "908133")</f>
        <v>908133</v>
      </c>
      <c r="C147" s="8">
        <v>46168</v>
      </c>
      <c r="D147" s="8">
        <v>46083</v>
      </c>
      <c r="E147" s="8">
        <v>46134</v>
      </c>
      <c r="F147" s="7" t="s">
        <v>153</v>
      </c>
      <c r="G147" s="9" t="s">
        <v>20</v>
      </c>
    </row>
    <row r="148" spans="2:7" s="2" customFormat="1" ht="21.6" x14ac:dyDescent="0.25">
      <c r="B148" s="16" t="str">
        <f>HYPERLINK("https://www.pap.hacienda.gob.es/bdnstrans/GE/es/convocatorias/908168", "908168")</f>
        <v>908168</v>
      </c>
      <c r="C148" s="8">
        <v>46168</v>
      </c>
      <c r="D148" s="8">
        <v>46139</v>
      </c>
      <c r="E148" s="8">
        <v>46153</v>
      </c>
      <c r="F148" s="7" t="s">
        <v>154</v>
      </c>
      <c r="G148" s="9" t="s">
        <v>20</v>
      </c>
    </row>
    <row r="149" spans="2:7" s="2" customFormat="1" ht="32.4" x14ac:dyDescent="0.25">
      <c r="B149" s="16" t="str">
        <f>HYPERLINK("https://www.pap.hacienda.gob.es/bdnstrans/GE/es/convocatorias/908150", "908150")</f>
        <v>908150</v>
      </c>
      <c r="C149" s="8">
        <v>46168</v>
      </c>
      <c r="D149" s="8">
        <v>46121</v>
      </c>
      <c r="E149" s="8">
        <v>46153</v>
      </c>
      <c r="F149" s="7" t="s">
        <v>155</v>
      </c>
      <c r="G149" s="9" t="s">
        <v>20</v>
      </c>
    </row>
    <row r="150" spans="2:7" s="2" customFormat="1" ht="21.6" x14ac:dyDescent="0.25">
      <c r="B150" s="16" t="str">
        <f>HYPERLINK("https://www.pap.hacienda.gob.es/bdnstrans/GE/es/convocatorias/908184", "908184")</f>
        <v>908184</v>
      </c>
      <c r="C150" s="8">
        <v>46168</v>
      </c>
      <c r="D150" s="8">
        <v>46073</v>
      </c>
      <c r="E150" s="8">
        <v>46160</v>
      </c>
      <c r="F150" s="7" t="s">
        <v>156</v>
      </c>
      <c r="G150" s="9" t="s">
        <v>20</v>
      </c>
    </row>
    <row r="151" spans="2:7" s="2" customFormat="1" ht="32.4" x14ac:dyDescent="0.25">
      <c r="B151" s="16" t="str">
        <f>HYPERLINK("https://www.pap.hacienda.gob.es/bdnstrans/GE/es/convocatorias/908058", "908058")</f>
        <v>908058</v>
      </c>
      <c r="C151" s="8">
        <v>46168</v>
      </c>
      <c r="D151" s="8">
        <v>46119</v>
      </c>
      <c r="E151" s="8">
        <v>46134</v>
      </c>
      <c r="F151" s="7" t="s">
        <v>157</v>
      </c>
      <c r="G151" s="9" t="s">
        <v>20</v>
      </c>
    </row>
    <row r="152" spans="2:7" s="2" customFormat="1" ht="32.4" x14ac:dyDescent="0.25">
      <c r="B152" s="16" t="str">
        <f>HYPERLINK("https://www.pap.hacienda.gob.es/bdnstrans/GE/es/convocatorias/907980", "907980")</f>
        <v>907980</v>
      </c>
      <c r="C152" s="8">
        <v>46168</v>
      </c>
      <c r="D152" s="8">
        <v>46079</v>
      </c>
      <c r="E152" s="8">
        <v>46127</v>
      </c>
      <c r="F152" s="7" t="s">
        <v>158</v>
      </c>
      <c r="G152" s="9" t="s">
        <v>20</v>
      </c>
    </row>
    <row r="153" spans="2:7" s="2" customFormat="1" ht="21.6" x14ac:dyDescent="0.25">
      <c r="B153" s="16" t="str">
        <f>HYPERLINK("https://www.pap.hacienda.gob.es/bdnstrans/GE/es/convocatorias/908038", "908038")</f>
        <v>908038</v>
      </c>
      <c r="C153" s="8">
        <v>46168</v>
      </c>
      <c r="D153" s="8">
        <v>46069</v>
      </c>
      <c r="E153" s="8">
        <v>46101</v>
      </c>
      <c r="F153" s="7" t="s">
        <v>159</v>
      </c>
      <c r="G153" s="9" t="s">
        <v>20</v>
      </c>
    </row>
    <row r="154" spans="2:7" s="2" customFormat="1" ht="21.6" x14ac:dyDescent="0.25">
      <c r="B154" s="16" t="str">
        <f>HYPERLINK("https://www.pap.hacienda.gob.es/bdnstrans/GE/es/convocatorias/908002", "908002")</f>
        <v>908002</v>
      </c>
      <c r="C154" s="8">
        <v>46168</v>
      </c>
      <c r="D154" s="8">
        <v>46113</v>
      </c>
      <c r="E154" s="8">
        <v>46134</v>
      </c>
      <c r="F154" s="7" t="s">
        <v>160</v>
      </c>
      <c r="G154" s="9" t="s">
        <v>20</v>
      </c>
    </row>
    <row r="155" spans="2:7" s="2" customFormat="1" ht="21.6" x14ac:dyDescent="0.25">
      <c r="B155" s="16" t="str">
        <f>HYPERLINK("https://www.pap.hacienda.gob.es/bdnstrans/GE/es/convocatorias/907989", "907989")</f>
        <v>907989</v>
      </c>
      <c r="C155" s="8">
        <v>46168</v>
      </c>
      <c r="D155" s="8">
        <v>46071</v>
      </c>
      <c r="E155" s="8">
        <v>46112</v>
      </c>
      <c r="F155" s="7" t="s">
        <v>161</v>
      </c>
      <c r="G155" s="9" t="s">
        <v>20</v>
      </c>
    </row>
    <row r="156" spans="2:7" s="2" customFormat="1" ht="21.6" x14ac:dyDescent="0.25">
      <c r="B156" s="16" t="str">
        <f>HYPERLINK("https://www.pap.hacienda.gob.es/bdnstrans/GE/es/convocatorias/907970", "907970")</f>
        <v>907970</v>
      </c>
      <c r="C156" s="8">
        <v>46168</v>
      </c>
      <c r="D156" s="8">
        <v>46108</v>
      </c>
      <c r="E156" s="8">
        <v>46127</v>
      </c>
      <c r="F156" s="7" t="s">
        <v>162</v>
      </c>
      <c r="G156" s="9" t="s">
        <v>20</v>
      </c>
    </row>
    <row r="157" spans="2:7" s="2" customFormat="1" ht="32.4" x14ac:dyDescent="0.25">
      <c r="B157" s="16" t="str">
        <f>HYPERLINK("https://www.pap.hacienda.gob.es/bdnstrans/GE/es/convocatorias/908042", "908042")</f>
        <v>908042</v>
      </c>
      <c r="C157" s="8">
        <v>46168</v>
      </c>
      <c r="D157" s="8">
        <v>46090</v>
      </c>
      <c r="E157" s="8">
        <v>46125</v>
      </c>
      <c r="F157" s="7" t="s">
        <v>163</v>
      </c>
      <c r="G157" s="9" t="s">
        <v>20</v>
      </c>
    </row>
    <row r="158" spans="2:7" s="2" customFormat="1" ht="32.4" x14ac:dyDescent="0.25">
      <c r="B158" s="16" t="str">
        <f>HYPERLINK("https://www.pap.hacienda.gob.es/bdnstrans/GE/es/convocatorias/910450", "910450")</f>
        <v>910450</v>
      </c>
      <c r="C158" s="8">
        <v>46176</v>
      </c>
      <c r="D158" s="8">
        <v>46181</v>
      </c>
      <c r="E158" s="8">
        <v>46203</v>
      </c>
      <c r="F158" s="7" t="s">
        <v>164</v>
      </c>
      <c r="G158" s="9" t="s">
        <v>13</v>
      </c>
    </row>
    <row r="159" spans="2:7" s="2" customFormat="1" ht="32.4" x14ac:dyDescent="0.25">
      <c r="B159" s="16" t="str">
        <f>HYPERLINK("https://www.pap.hacienda.gob.es/bdnstrans/GE/es/convocatorias/910354", "910354")</f>
        <v>910354</v>
      </c>
      <c r="C159" s="8">
        <v>46176</v>
      </c>
      <c r="D159" s="8" t="s">
        <v>6</v>
      </c>
      <c r="E159" s="8" t="s">
        <v>6</v>
      </c>
      <c r="F159" s="7" t="s">
        <v>165</v>
      </c>
      <c r="G159" s="9" t="s">
        <v>20</v>
      </c>
    </row>
    <row r="160" spans="2:7" s="2" customFormat="1" ht="21.6" x14ac:dyDescent="0.25">
      <c r="B160" s="16" t="str">
        <f>HYPERLINK("https://www.pap.hacienda.gob.es/bdnstrans/GE/es/convocatorias/910349", "910349")</f>
        <v>910349</v>
      </c>
      <c r="C160" s="8">
        <v>46176</v>
      </c>
      <c r="D160" s="8" t="s">
        <v>6</v>
      </c>
      <c r="E160" s="8" t="s">
        <v>6</v>
      </c>
      <c r="F160" s="7" t="s">
        <v>166</v>
      </c>
      <c r="G160" s="9" t="s">
        <v>20</v>
      </c>
    </row>
    <row r="161" spans="2:7" s="2" customFormat="1" ht="32.4" x14ac:dyDescent="0.25">
      <c r="B161" s="16" t="str">
        <f>HYPERLINK("https://www.pap.hacienda.gob.es/bdnstrans/GE/es/convocatorias/910343", "910343")</f>
        <v>910343</v>
      </c>
      <c r="C161" s="8">
        <v>46176</v>
      </c>
      <c r="D161" s="8" t="s">
        <v>6</v>
      </c>
      <c r="E161" s="8" t="s">
        <v>6</v>
      </c>
      <c r="F161" s="7" t="s">
        <v>167</v>
      </c>
      <c r="G161" s="9" t="s">
        <v>20</v>
      </c>
    </row>
    <row r="162" spans="2:7" s="2" customFormat="1" ht="21.6" x14ac:dyDescent="0.25">
      <c r="B162" s="16" t="str">
        <f>HYPERLINK("https://www.pap.hacienda.gob.es/bdnstrans/GE/es/convocatorias/910278", "910278")</f>
        <v>910278</v>
      </c>
      <c r="C162" s="8">
        <v>46176</v>
      </c>
      <c r="D162" s="8" t="s">
        <v>6</v>
      </c>
      <c r="E162" s="8" t="s">
        <v>6</v>
      </c>
      <c r="F162" s="7" t="s">
        <v>168</v>
      </c>
      <c r="G162" s="9" t="s">
        <v>20</v>
      </c>
    </row>
    <row r="163" spans="2:7" s="2" customFormat="1" ht="21.6" x14ac:dyDescent="0.25">
      <c r="B163" s="16" t="str">
        <f>HYPERLINK("https://www.pap.hacienda.gob.es/bdnstrans/GE/es/convocatorias/910264", "910264")</f>
        <v>910264</v>
      </c>
      <c r="C163" s="8">
        <v>46176</v>
      </c>
      <c r="D163" s="8" t="s">
        <v>6</v>
      </c>
      <c r="E163" s="8" t="s">
        <v>6</v>
      </c>
      <c r="F163" s="7" t="s">
        <v>169</v>
      </c>
      <c r="G163" s="9" t="s">
        <v>20</v>
      </c>
    </row>
    <row r="164" spans="2:7" s="2" customFormat="1" ht="32.4" x14ac:dyDescent="0.25">
      <c r="B164" s="16" t="str">
        <f>HYPERLINK("https://www.pap.hacienda.gob.es/bdnstrans/GE/es/convocatorias/910212", "910212")</f>
        <v>910212</v>
      </c>
      <c r="C164" s="8">
        <v>46176</v>
      </c>
      <c r="D164" s="8" t="s">
        <v>6</v>
      </c>
      <c r="E164" s="8" t="s">
        <v>6</v>
      </c>
      <c r="F164" s="7" t="s">
        <v>170</v>
      </c>
      <c r="G164" s="9" t="s">
        <v>20</v>
      </c>
    </row>
    <row r="165" spans="2:7" s="2" customFormat="1" ht="32.4" x14ac:dyDescent="0.25">
      <c r="B165" s="16" t="str">
        <f>HYPERLINK("https://www.pap.hacienda.gob.es/bdnstrans/GE/es/convocatorias/910555", "910555")</f>
        <v>910555</v>
      </c>
      <c r="C165" s="8">
        <v>46177</v>
      </c>
      <c r="D165" s="8" t="s">
        <v>6</v>
      </c>
      <c r="E165" s="8" t="s">
        <v>6</v>
      </c>
      <c r="F165" s="7" t="s">
        <v>171</v>
      </c>
      <c r="G165" s="9" t="s">
        <v>13</v>
      </c>
    </row>
    <row r="166" spans="2:7" s="2" customFormat="1" ht="21.6" x14ac:dyDescent="0.25">
      <c r="B166" s="16" t="str">
        <f>HYPERLINK("https://www.pap.hacienda.gob.es/bdnstrans/GE/es/convocatorias/911336", "911336")</f>
        <v>911336</v>
      </c>
      <c r="C166" s="8">
        <v>46181</v>
      </c>
      <c r="D166" s="8">
        <v>46147</v>
      </c>
      <c r="E166" s="8">
        <v>46177</v>
      </c>
      <c r="F166" s="7" t="s">
        <v>172</v>
      </c>
      <c r="G166" s="9" t="s">
        <v>20</v>
      </c>
    </row>
    <row r="167" spans="2:7" s="2" customFormat="1" ht="32.4" x14ac:dyDescent="0.25">
      <c r="B167" s="16" t="str">
        <f>HYPERLINK("https://www.pap.hacienda.gob.es/bdnstrans/GE/es/convocatorias/911342", "911342")</f>
        <v>911342</v>
      </c>
      <c r="C167" s="8">
        <v>46181</v>
      </c>
      <c r="D167" s="8">
        <v>46121</v>
      </c>
      <c r="E167" s="8">
        <v>46177</v>
      </c>
      <c r="F167" s="7" t="s">
        <v>173</v>
      </c>
      <c r="G167" s="9" t="s">
        <v>20</v>
      </c>
    </row>
    <row r="168" spans="2:7" s="2" customFormat="1" ht="32.4" x14ac:dyDescent="0.25">
      <c r="B168" s="16" t="str">
        <f>HYPERLINK("https://www.pap.hacienda.gob.es/bdnstrans/GE/es/convocatorias/911348", "911348")</f>
        <v>911348</v>
      </c>
      <c r="C168" s="8">
        <v>46181</v>
      </c>
      <c r="D168" s="8">
        <v>46121</v>
      </c>
      <c r="E168" s="8">
        <v>46178</v>
      </c>
      <c r="F168" s="7" t="s">
        <v>174</v>
      </c>
      <c r="G168" s="9" t="s">
        <v>20</v>
      </c>
    </row>
    <row r="169" spans="2:7" s="2" customFormat="1" ht="21.6" x14ac:dyDescent="0.25">
      <c r="B169" s="16" t="str">
        <f>HYPERLINK("https://www.pap.hacienda.gob.es/bdnstrans/GE/es/convocatorias/911617", "911617")</f>
        <v>911617</v>
      </c>
      <c r="C169" s="8">
        <v>46182</v>
      </c>
      <c r="D169" s="8">
        <v>46002</v>
      </c>
      <c r="E169" s="8">
        <v>46157</v>
      </c>
      <c r="F169" s="7" t="s">
        <v>175</v>
      </c>
      <c r="G169" s="9" t="s">
        <v>20</v>
      </c>
    </row>
    <row r="170" spans="2:7" s="2" customFormat="1" ht="32.4" x14ac:dyDescent="0.25">
      <c r="B170" s="16" t="str">
        <f>HYPERLINK("https://www.pap.hacienda.gob.es/bdnstrans/GE/es/convocatorias/911998", "911998")</f>
        <v>911998</v>
      </c>
      <c r="C170" s="8">
        <v>46183</v>
      </c>
      <c r="D170" s="8" t="s">
        <v>6</v>
      </c>
      <c r="E170" s="8">
        <v>46234</v>
      </c>
      <c r="F170" s="7" t="s">
        <v>176</v>
      </c>
      <c r="G170" s="9" t="s">
        <v>13</v>
      </c>
    </row>
    <row r="171" spans="2:7" s="2" customFormat="1" ht="43.2" x14ac:dyDescent="0.25">
      <c r="B171" s="16" t="str">
        <f>HYPERLINK("https://www.pap.hacienda.gob.es/bdnstrans/GE/es/convocatorias/912016", "912016")</f>
        <v>912016</v>
      </c>
      <c r="C171" s="8">
        <v>46183</v>
      </c>
      <c r="D171" s="8" t="s">
        <v>6</v>
      </c>
      <c r="E171" s="8">
        <v>46234</v>
      </c>
      <c r="F171" s="7" t="s">
        <v>177</v>
      </c>
      <c r="G171" s="9" t="s">
        <v>13</v>
      </c>
    </row>
    <row r="172" spans="2:7" s="2" customFormat="1" ht="21.6" x14ac:dyDescent="0.25">
      <c r="B172" s="16" t="str">
        <f>HYPERLINK("https://www.pap.hacienda.gob.es/bdnstrans/GE/es/convocatorias/911802", "911802")</f>
        <v>911802</v>
      </c>
      <c r="C172" s="8">
        <v>46183</v>
      </c>
      <c r="D172" s="8">
        <v>46177</v>
      </c>
      <c r="E172" s="8">
        <v>46209</v>
      </c>
      <c r="F172" s="7" t="s">
        <v>178</v>
      </c>
      <c r="G172" s="9" t="s">
        <v>20</v>
      </c>
    </row>
    <row r="173" spans="2:7" s="2" customFormat="1" ht="32.4" x14ac:dyDescent="0.25">
      <c r="B173" s="16" t="str">
        <f>HYPERLINK("https://www.pap.hacienda.gob.es/bdnstrans/GE/es/convocatorias/912289", "912289")</f>
        <v>912289</v>
      </c>
      <c r="C173" s="8">
        <v>46184</v>
      </c>
      <c r="D173" s="8" t="s">
        <v>6</v>
      </c>
      <c r="E173" s="8" t="s">
        <v>6</v>
      </c>
      <c r="F173" s="7" t="s">
        <v>179</v>
      </c>
      <c r="G173" s="9" t="s">
        <v>20</v>
      </c>
    </row>
    <row r="174" spans="2:7" s="2" customFormat="1" ht="21.6" x14ac:dyDescent="0.25">
      <c r="B174" s="16" t="str">
        <f>HYPERLINK("https://www.pap.hacienda.gob.es/bdnstrans/GE/es/convocatorias/912466", "912466")</f>
        <v>912466</v>
      </c>
      <c r="C174" s="8">
        <v>46185</v>
      </c>
      <c r="D174" s="8">
        <v>46174</v>
      </c>
      <c r="E174" s="8">
        <v>46184</v>
      </c>
      <c r="F174" s="7" t="s">
        <v>180</v>
      </c>
      <c r="G174" s="9" t="s">
        <v>20</v>
      </c>
    </row>
    <row r="175" spans="2:7" s="2" customFormat="1" ht="21.6" x14ac:dyDescent="0.25">
      <c r="B175" s="16" t="str">
        <f>HYPERLINK("https://www.pap.hacienda.gob.es/bdnstrans/GE/es/convocatorias/912678", "912678")</f>
        <v>912678</v>
      </c>
      <c r="C175" s="8">
        <v>46185</v>
      </c>
      <c r="D175" s="8" t="s">
        <v>6</v>
      </c>
      <c r="E175" s="8" t="s">
        <v>6</v>
      </c>
      <c r="F175" s="7" t="s">
        <v>181</v>
      </c>
      <c r="G175" s="9" t="s">
        <v>20</v>
      </c>
    </row>
    <row r="176" spans="2:7" s="2" customFormat="1" ht="21.6" x14ac:dyDescent="0.25">
      <c r="B176" s="16" t="str">
        <f>HYPERLINK("https://www.pap.hacienda.gob.es/bdnstrans/GE/es/convocatorias/912728", "912728")</f>
        <v>912728</v>
      </c>
      <c r="C176" s="8">
        <v>46185</v>
      </c>
      <c r="D176" s="8" t="s">
        <v>6</v>
      </c>
      <c r="E176" s="8" t="s">
        <v>6</v>
      </c>
      <c r="F176" s="7" t="s">
        <v>182</v>
      </c>
      <c r="G176" s="9" t="s">
        <v>20</v>
      </c>
    </row>
    <row r="177" spans="2:7" s="2" customFormat="1" ht="21.6" x14ac:dyDescent="0.25">
      <c r="B177" s="16" t="str">
        <f>HYPERLINK("https://www.pap.hacienda.gob.es/bdnstrans/GE/es/convocatorias/912739", "912739")</f>
        <v>912739</v>
      </c>
      <c r="C177" s="8">
        <v>46185</v>
      </c>
      <c r="D177" s="8" t="s">
        <v>6</v>
      </c>
      <c r="E177" s="8" t="s">
        <v>6</v>
      </c>
      <c r="F177" s="7" t="s">
        <v>183</v>
      </c>
      <c r="G177" s="9" t="s">
        <v>20</v>
      </c>
    </row>
    <row r="178" spans="2:7" s="2" customFormat="1" ht="21.6" x14ac:dyDescent="0.25">
      <c r="B178" s="16" t="str">
        <f>HYPERLINK("https://www.pap.hacienda.gob.es/bdnstrans/GE/es/convocatorias/913021", "913021")</f>
        <v>913021</v>
      </c>
      <c r="C178" s="8">
        <v>46188</v>
      </c>
      <c r="D178" s="8" t="s">
        <v>6</v>
      </c>
      <c r="E178" s="8" t="s">
        <v>6</v>
      </c>
      <c r="F178" s="7" t="s">
        <v>184</v>
      </c>
      <c r="G178" s="9" t="s">
        <v>20</v>
      </c>
    </row>
    <row r="179" spans="2:7" s="2" customFormat="1" ht="21.6" x14ac:dyDescent="0.25">
      <c r="B179" s="16" t="str">
        <f>HYPERLINK("https://www.pap.hacienda.gob.es/bdnstrans/GE/es/convocatorias/913053", "913053")</f>
        <v>913053</v>
      </c>
      <c r="C179" s="8">
        <v>46188</v>
      </c>
      <c r="D179" s="8" t="s">
        <v>6</v>
      </c>
      <c r="E179" s="8" t="s">
        <v>6</v>
      </c>
      <c r="F179" s="7" t="s">
        <v>185</v>
      </c>
      <c r="G179" s="9" t="s">
        <v>20</v>
      </c>
    </row>
    <row r="180" spans="2:7" s="2" customFormat="1" ht="32.4" x14ac:dyDescent="0.25">
      <c r="B180" s="16" t="str">
        <f>HYPERLINK("https://www.pap.hacienda.gob.es/bdnstrans/GE/es/convocatorias/913008", "913008")</f>
        <v>913008</v>
      </c>
      <c r="C180" s="8">
        <v>46188</v>
      </c>
      <c r="D180" s="8" t="s">
        <v>6</v>
      </c>
      <c r="E180" s="8" t="s">
        <v>6</v>
      </c>
      <c r="F180" s="7" t="s">
        <v>186</v>
      </c>
      <c r="G180" s="9" t="s">
        <v>20</v>
      </c>
    </row>
    <row r="181" spans="2:7" s="2" customFormat="1" ht="21.6" x14ac:dyDescent="0.25">
      <c r="B181" s="16" t="str">
        <f>HYPERLINK("https://www.pap.hacienda.gob.es/bdnstrans/GE/es/convocatorias/912993", "912993")</f>
        <v>912993</v>
      </c>
      <c r="C181" s="8">
        <v>46188</v>
      </c>
      <c r="D181" s="8" t="s">
        <v>6</v>
      </c>
      <c r="E181" s="8" t="s">
        <v>6</v>
      </c>
      <c r="F181" s="7" t="s">
        <v>187</v>
      </c>
      <c r="G181" s="9" t="s">
        <v>20</v>
      </c>
    </row>
    <row r="182" spans="2:7" s="2" customFormat="1" ht="32.4" x14ac:dyDescent="0.25">
      <c r="B182" s="16" t="str">
        <f>HYPERLINK("https://www.pap.hacienda.gob.es/bdnstrans/GE/es/convocatorias/912932", "912932")</f>
        <v>912932</v>
      </c>
      <c r="C182" s="8">
        <v>46188</v>
      </c>
      <c r="D182" s="8">
        <v>46113</v>
      </c>
      <c r="E182" s="8">
        <v>46182</v>
      </c>
      <c r="F182" s="7" t="s">
        <v>188</v>
      </c>
      <c r="G182" s="9" t="s">
        <v>20</v>
      </c>
    </row>
    <row r="183" spans="2:7" s="2" customFormat="1" ht="32.4" x14ac:dyDescent="0.25">
      <c r="B183" s="16" t="str">
        <f>HYPERLINK("https://www.pap.hacienda.gob.es/bdnstrans/GE/es/convocatorias/913169", "913169")</f>
        <v>913169</v>
      </c>
      <c r="C183" s="8">
        <v>46189</v>
      </c>
      <c r="D183" s="8" t="s">
        <v>6</v>
      </c>
      <c r="E183" s="8" t="s">
        <v>6</v>
      </c>
      <c r="F183" s="7" t="s">
        <v>189</v>
      </c>
      <c r="G183" s="9" t="s">
        <v>20</v>
      </c>
    </row>
    <row r="184" spans="2:7" s="2" customFormat="1" ht="21.6" x14ac:dyDescent="0.25">
      <c r="B184" s="16" t="str">
        <f>HYPERLINK("https://www.pap.hacienda.gob.es/bdnstrans/GE/es/convocatorias/913176", "913176")</f>
        <v>913176</v>
      </c>
      <c r="C184" s="8">
        <v>46189</v>
      </c>
      <c r="D184" s="8" t="s">
        <v>6</v>
      </c>
      <c r="E184" s="8" t="s">
        <v>6</v>
      </c>
      <c r="F184" s="7" t="s">
        <v>190</v>
      </c>
      <c r="G184" s="9" t="s">
        <v>20</v>
      </c>
    </row>
    <row r="185" spans="2:7" s="2" customFormat="1" ht="21.6" x14ac:dyDescent="0.25">
      <c r="B185" s="16" t="str">
        <f>HYPERLINK("https://www.pap.hacienda.gob.es/bdnstrans/GE/es/convocatorias/913210", "913210")</f>
        <v>913210</v>
      </c>
      <c r="C185" s="8">
        <v>46189</v>
      </c>
      <c r="D185" s="8" t="s">
        <v>6</v>
      </c>
      <c r="E185" s="8" t="s">
        <v>6</v>
      </c>
      <c r="F185" s="7" t="s">
        <v>191</v>
      </c>
      <c r="G185" s="9" t="s">
        <v>20</v>
      </c>
    </row>
    <row r="186" spans="2:7" s="2" customFormat="1" ht="21.6" x14ac:dyDescent="0.25">
      <c r="B186" s="16" t="str">
        <f>HYPERLINK("https://www.pap.hacienda.gob.es/bdnstrans/GE/es/convocatorias/913220", "913220")</f>
        <v>913220</v>
      </c>
      <c r="C186" s="8">
        <v>46189</v>
      </c>
      <c r="D186" s="8" t="s">
        <v>6</v>
      </c>
      <c r="E186" s="8" t="s">
        <v>6</v>
      </c>
      <c r="F186" s="7" t="s">
        <v>192</v>
      </c>
      <c r="G186" s="9" t="s">
        <v>20</v>
      </c>
    </row>
    <row r="187" spans="2:7" s="2" customFormat="1" ht="21.6" x14ac:dyDescent="0.25">
      <c r="B187" s="16" t="str">
        <f>HYPERLINK("https://www.pap.hacienda.gob.es/bdnstrans/GE/es/convocatorias/913790", "913790")</f>
        <v>913790</v>
      </c>
      <c r="C187" s="8">
        <v>46190</v>
      </c>
      <c r="D187" s="8">
        <v>46176</v>
      </c>
      <c r="E187" s="8">
        <v>46387</v>
      </c>
      <c r="F187" s="7" t="s">
        <v>193</v>
      </c>
      <c r="G187" s="9" t="s">
        <v>20</v>
      </c>
    </row>
    <row r="188" spans="2:7" s="2" customFormat="1" ht="21.6" x14ac:dyDescent="0.25">
      <c r="B188" s="16" t="str">
        <f>HYPERLINK("https://www.pap.hacienda.gob.es/bdnstrans/GE/es/convocatorias/915451", "915451")</f>
        <v>915451</v>
      </c>
      <c r="C188" s="8">
        <v>46198</v>
      </c>
      <c r="D188" s="8" t="s">
        <v>6</v>
      </c>
      <c r="E188" s="8" t="s">
        <v>6</v>
      </c>
      <c r="F188" s="7" t="s">
        <v>194</v>
      </c>
      <c r="G188" s="9" t="s">
        <v>20</v>
      </c>
    </row>
    <row r="189" spans="2:7" s="2" customFormat="1" ht="32.4" x14ac:dyDescent="0.25">
      <c r="B189" s="16" t="str">
        <f>HYPERLINK("https://www.pap.hacienda.gob.es/bdnstrans/GE/es/convocatorias/915467", "915467")</f>
        <v>915467</v>
      </c>
      <c r="C189" s="8">
        <v>46198</v>
      </c>
      <c r="D189" s="8" t="s">
        <v>6</v>
      </c>
      <c r="E189" s="8" t="s">
        <v>6</v>
      </c>
      <c r="F189" s="7" t="s">
        <v>195</v>
      </c>
      <c r="G189" s="9" t="s">
        <v>20</v>
      </c>
    </row>
    <row r="190" spans="2:7" s="2" customFormat="1" ht="32.4" x14ac:dyDescent="0.25">
      <c r="B190" s="16" t="str">
        <f>HYPERLINK("https://www.pap.hacienda.gob.es/bdnstrans/GE/es/convocatorias/915449", "915449")</f>
        <v>915449</v>
      </c>
      <c r="C190" s="8">
        <v>46198</v>
      </c>
      <c r="D190" s="8" t="s">
        <v>6</v>
      </c>
      <c r="E190" s="8" t="s">
        <v>6</v>
      </c>
      <c r="F190" s="7" t="s">
        <v>196</v>
      </c>
      <c r="G190" s="9" t="s">
        <v>20</v>
      </c>
    </row>
    <row r="191" spans="2:7" s="2" customFormat="1" ht="21.6" x14ac:dyDescent="0.25">
      <c r="B191" s="16" t="str">
        <f>HYPERLINK("https://www.pap.hacienda.gob.es/bdnstrans/GE/es/convocatorias/915694", "915694")</f>
        <v>915694</v>
      </c>
      <c r="C191" s="8">
        <v>46199</v>
      </c>
      <c r="D191" s="8" t="s">
        <v>6</v>
      </c>
      <c r="E191" s="8" t="s">
        <v>6</v>
      </c>
      <c r="F191" s="7" t="s">
        <v>197</v>
      </c>
      <c r="G191" s="9" t="s">
        <v>20</v>
      </c>
    </row>
    <row r="192" spans="2:7" s="2" customFormat="1" ht="21.6" x14ac:dyDescent="0.25">
      <c r="B192" s="16" t="str">
        <f>HYPERLINK("https://www.pap.hacienda.gob.es/bdnstrans/GE/es/convocatorias/915714", "915714")</f>
        <v>915714</v>
      </c>
      <c r="C192" s="8">
        <v>46199</v>
      </c>
      <c r="D192" s="8" t="s">
        <v>6</v>
      </c>
      <c r="E192" s="8" t="s">
        <v>6</v>
      </c>
      <c r="F192" s="7" t="s">
        <v>198</v>
      </c>
      <c r="G192" s="9" t="s">
        <v>20</v>
      </c>
    </row>
    <row r="193" spans="2:7" s="2" customFormat="1" ht="21.6" x14ac:dyDescent="0.25">
      <c r="B193" s="16" t="str">
        <f>HYPERLINK("https://www.pap.hacienda.gob.es/bdnstrans/GE/es/convocatorias/915683", "915683")</f>
        <v>915683</v>
      </c>
      <c r="C193" s="8">
        <v>46199</v>
      </c>
      <c r="D193" s="8" t="s">
        <v>6</v>
      </c>
      <c r="E193" s="8" t="s">
        <v>6</v>
      </c>
      <c r="F193" s="7" t="s">
        <v>199</v>
      </c>
      <c r="G193" s="9" t="s">
        <v>20</v>
      </c>
    </row>
    <row r="194" spans="2:7" s="2" customFormat="1" ht="21.6" x14ac:dyDescent="0.25">
      <c r="B194" s="16" t="str">
        <f>HYPERLINK("https://www.pap.hacienda.gob.es/bdnstrans/GE/es/convocatorias/915717", "915717")</f>
        <v>915717</v>
      </c>
      <c r="C194" s="8">
        <v>46199</v>
      </c>
      <c r="D194" s="8" t="s">
        <v>6</v>
      </c>
      <c r="E194" s="8" t="s">
        <v>6</v>
      </c>
      <c r="F194" s="7" t="s">
        <v>200</v>
      </c>
      <c r="G194" s="9" t="s">
        <v>20</v>
      </c>
    </row>
    <row r="195" spans="2:7" x14ac:dyDescent="0.25">
      <c r="B195" s="10"/>
      <c r="C195" s="11"/>
      <c r="D195" s="11"/>
      <c r="E195" s="11"/>
      <c r="F195" s="12"/>
      <c r="G195" s="11"/>
    </row>
    <row r="196" spans="2:7" x14ac:dyDescent="0.25">
      <c r="B196" s="20" t="s">
        <v>9</v>
      </c>
      <c r="C196" s="20"/>
      <c r="D196" s="20"/>
      <c r="E196" s="20"/>
      <c r="F196" s="20"/>
      <c r="G196" s="20"/>
    </row>
  </sheetData>
  <mergeCells count="5">
    <mergeCell ref="B4:G4"/>
    <mergeCell ref="B196:G196"/>
    <mergeCell ref="F1:G1"/>
    <mergeCell ref="F2:G2"/>
    <mergeCell ref="B2:E2"/>
  </mergeCells>
  <printOptions horizontalCentered="1"/>
  <pageMargins left="0.59055118110236227" right="0.59055118110236227" top="0.78740157480314965" bottom="0.59055118110236227" header="0" footer="0"/>
  <pageSetup scale="70" fitToHeight="0" orientation="portrait" r:id="rId1"/>
  <headerFooter>
    <oddHeader>&amp;L            &amp;G&amp;R&amp;"-,Negrita"&amp;8&amp;K03+013
TRANSPARENCIA, BOP E IMPRENTA</oddHeader>
    <oddFooter>&amp;R&amp;8&amp;K03+023Página &amp;P de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o E K H W L Q u o V O k A A A A 9 g A A A B I A H A B D b 2 5 m a W c v U G F j a 2 F n Z S 5 4 b W w g o h g A K K A U A A A A A A A A A A A A A A A A A A A A A A A A A A A A h Y 8 x D o I w G I W v Q r r T l j p g y E 8 Z j J s k J i T G t S k V G q A Y W i x 3 c / B I X k G M o m 6 O 7 3 v f 8 N 7 9 e o N s 6 t r g o g a r e 5 O i C F M U K C P 7 U p s q R a M 7 h W u U c d g L 2 Y h K B b N s b D L Z M k W 1 c + e E E O 8 9 9 i v c D x V h l E b k m O 8 K W a t O o I + s / 8 u h N t Y J I x X i c H i N 4 Q x H L M Y s j j E F s k D I t f k K b N 7 7 b H 8 g b M b W j Y P i y o b b A s g S g b w / 8 A d Q S w M E F A A C A A g A o E K H 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B C h 1 g o i k e 4 D g A A A B E A A A A T A B w A R m 9 y b X V s Y X M v U 2 V j d G l v b j E u b S C i G A A o o B Q A A A A A A A A A A A A A A A A A A A A A A A A A A A A r T k 0 u y c z P U w i G 0 I b W A F B L A Q I t A B Q A A g A I A K B C h 1 i 0 L q F T p A A A A P Y A A A A S A A A A A A A A A A A A A A A A A A A A A A B D b 2 5 m a W c v U G F j a 2 F n Z S 5 4 b W x Q S w E C L Q A U A A I A C A C g Q o d Y D 8 r p q 6 Q A A A D p A A A A E w A A A A A A A A A A A A A A A A D w A A A A W 0 N v b n R l b n R f V H l w Z X N d L n h t b F B L A Q I t A B Q A A g A I A K B C h 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D a A A A A A Q A A A N C M n d 8 B F d E R j H o A w E / C l + s B A A A A V b Z L k D p Z F E m D 9 m O K + 6 g X x Q A A A A A C A A A A A A A D Z g A A w A A A A B A A A A A w k / l x 1 i o / 2 y W J H V z r L w N o A A A A A A S A A A C g A A A A E A A A A L v C v 2 r j C P 8 5 v R F 8 p E f 4 5 O h Q A A A A a Z B Z 5 Q 2 C i x R t p h M Z z W V S e k r u i + k N R g M H u G k R R Y E C B k g 7 / v 8 B G + N G O P / J q 8 L I m 9 V i B Q w X m m 4 l y F k 5 o 6 O Z + 0 c Q T c Z + + W 7 0 7 a B C U N 3 N i l a M L E c U A A A A F V 6 7 p e P + b 1 l d t v 0 z t 6 4 p 9 M e E 7 D o = < / D a t a M a s h u p > 
</file>

<file path=customXml/itemProps1.xml><?xml version="1.0" encoding="utf-8"?>
<ds:datastoreItem xmlns:ds="http://schemas.openxmlformats.org/officeDocument/2006/customXml" ds:itemID="{B0DB4678-FA80-4604-991B-CE5E23D5240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Convocatorias 2026 (avance)</vt:lpstr>
      <vt:lpstr>'Convocatorias 2026 (avance)'!Títulos_a_imprimir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2024-04-04T11:09:39Z</dcterms:created>
  <dcterms:modified xsi:type="dcterms:W3CDTF">2026-08-24T05:00:08Z</dcterms:modified>
</cp:coreProperties>
</file>